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435" tabRatio="762" firstSheet="1" activeTab="2"/>
  </bookViews>
  <sheets>
    <sheet name="datos" sheetId="22" state="hidden" r:id="rId1"/>
    <sheet name="Entidades Fiscalizadas" sheetId="23" r:id="rId2"/>
    <sheet name="ANEXO 1" sheetId="11" r:id="rId3"/>
    <sheet name="ANEXO 2" sheetId="24" r:id="rId4"/>
    <sheet name="ANEXO 3" sheetId="13" r:id="rId5"/>
  </sheets>
  <definedNames>
    <definedName name="_xlnm.Print_Area" localSheetId="2">'ANEXO 1'!$A$1:$R$403</definedName>
    <definedName name="_xlnm.Print_Area" localSheetId="3">'ANEXO 2'!$A$1:$Q$257</definedName>
    <definedName name="DatosExternos_1" localSheetId="1">'Entidades Fiscalizadas'!$B$1:$B$3</definedName>
    <definedName name="_xlnm.Print_Titles" localSheetId="3">'ANEXO 2'!$18:$20</definedName>
  </definedNames>
  <calcPr calcId="144525"/>
</workbook>
</file>

<file path=xl/calcChain.xml><?xml version="1.0" encoding="utf-8"?>
<calcChain xmlns="http://schemas.openxmlformats.org/spreadsheetml/2006/main">
  <c r="P242" i="24" l="1"/>
  <c r="Q242" i="24" s="1"/>
  <c r="P241" i="24"/>
  <c r="Q241" i="24" s="1"/>
  <c r="P240" i="24"/>
  <c r="Q240" i="24" s="1"/>
  <c r="O240" i="24"/>
  <c r="N240" i="24"/>
  <c r="L240" i="24"/>
  <c r="O239" i="24"/>
  <c r="N239" i="24"/>
  <c r="P239" i="24" s="1"/>
  <c r="Q239" i="24" s="1"/>
  <c r="L239" i="24"/>
  <c r="O238" i="24"/>
  <c r="N238" i="24"/>
  <c r="P238" i="24" s="1"/>
  <c r="Q238" i="24" s="1"/>
  <c r="L238" i="24"/>
  <c r="Q237" i="24"/>
  <c r="P237" i="24"/>
  <c r="O237" i="24"/>
  <c r="N237" i="24"/>
  <c r="L237" i="24"/>
  <c r="P236" i="24"/>
  <c r="Q236" i="24" s="1"/>
  <c r="O236" i="24"/>
  <c r="N236" i="24"/>
  <c r="L236" i="24"/>
  <c r="Q235" i="24"/>
  <c r="P235" i="24"/>
  <c r="O235" i="24"/>
  <c r="N235" i="24"/>
  <c r="L235" i="24"/>
  <c r="P234" i="24"/>
  <c r="Q234" i="24" s="1"/>
  <c r="O234" i="24"/>
  <c r="N234" i="24"/>
  <c r="L234" i="24"/>
  <c r="O233" i="24"/>
  <c r="N233" i="24"/>
  <c r="P233" i="24" s="1"/>
  <c r="Q233" i="24" s="1"/>
  <c r="L233" i="24"/>
  <c r="O232" i="24"/>
  <c r="N232" i="24"/>
  <c r="P232" i="24" s="1"/>
  <c r="Q232" i="24" s="1"/>
  <c r="L232" i="24"/>
  <c r="Q231" i="24"/>
  <c r="P231" i="24"/>
  <c r="O231" i="24"/>
  <c r="N231" i="24"/>
  <c r="L231" i="24"/>
  <c r="P230" i="24"/>
  <c r="Q230" i="24" s="1"/>
  <c r="O230" i="24"/>
  <c r="N230" i="24"/>
  <c r="L230" i="24"/>
  <c r="Q229" i="24"/>
  <c r="P229" i="24"/>
  <c r="O229" i="24"/>
  <c r="N229" i="24"/>
  <c r="L229" i="24"/>
  <c r="P228" i="24"/>
  <c r="Q228" i="24" s="1"/>
  <c r="O228" i="24"/>
  <c r="N228" i="24"/>
  <c r="L228" i="24"/>
  <c r="O227" i="24"/>
  <c r="N227" i="24"/>
  <c r="P227" i="24" s="1"/>
  <c r="Q227" i="24" s="1"/>
  <c r="L227" i="24"/>
  <c r="O226" i="24"/>
  <c r="N226" i="24"/>
  <c r="P226" i="24" s="1"/>
  <c r="Q226" i="24" s="1"/>
  <c r="L226" i="24"/>
  <c r="Q225" i="24"/>
  <c r="P225" i="24"/>
  <c r="O225" i="24"/>
  <c r="N225" i="24"/>
  <c r="L225" i="24"/>
  <c r="P224" i="24"/>
  <c r="Q224" i="24" s="1"/>
  <c r="O224" i="24"/>
  <c r="N224" i="24"/>
  <c r="L224" i="24"/>
  <c r="O223" i="24"/>
  <c r="N223" i="24"/>
  <c r="P223" i="24" s="1"/>
  <c r="Q223" i="24" s="1"/>
  <c r="L223" i="24"/>
  <c r="P222" i="24"/>
  <c r="Q222" i="24" s="1"/>
  <c r="O222" i="24"/>
  <c r="N222" i="24"/>
  <c r="L222" i="24"/>
  <c r="P221" i="24"/>
  <c r="Q221" i="24" s="1"/>
  <c r="O221" i="24"/>
  <c r="N221" i="24"/>
  <c r="L221" i="24"/>
  <c r="O220" i="24"/>
  <c r="N220" i="24"/>
  <c r="P220" i="24" s="1"/>
  <c r="Q220" i="24" s="1"/>
  <c r="L220" i="24"/>
  <c r="Q219" i="24"/>
  <c r="P219" i="24"/>
  <c r="O219" i="24"/>
  <c r="N219" i="24"/>
  <c r="L219" i="24"/>
  <c r="P218" i="24"/>
  <c r="Q218" i="24" s="1"/>
  <c r="O218" i="24"/>
  <c r="N218" i="24"/>
  <c r="L218" i="24"/>
  <c r="O217" i="24"/>
  <c r="N217" i="24"/>
  <c r="P217" i="24" s="1"/>
  <c r="Q217" i="24" s="1"/>
  <c r="L217" i="24"/>
  <c r="P216" i="24"/>
  <c r="Q216" i="24" s="1"/>
  <c r="O216" i="24"/>
  <c r="N216" i="24"/>
  <c r="L216" i="24"/>
  <c r="P215" i="24"/>
  <c r="Q215" i="24" s="1"/>
  <c r="O215" i="24"/>
  <c r="N215" i="24"/>
  <c r="L215" i="24"/>
  <c r="O214" i="24"/>
  <c r="N214" i="24"/>
  <c r="P214" i="24" s="1"/>
  <c r="Q214" i="24" s="1"/>
  <c r="L214" i="24"/>
  <c r="Q213" i="24"/>
  <c r="P213" i="24"/>
  <c r="O213" i="24"/>
  <c r="N213" i="24"/>
  <c r="L213" i="24"/>
  <c r="P212" i="24"/>
  <c r="Q212" i="24" s="1"/>
  <c r="O212" i="24"/>
  <c r="N212" i="24"/>
  <c r="L212" i="24"/>
  <c r="O211" i="24"/>
  <c r="N211" i="24"/>
  <c r="P211" i="24" s="1"/>
  <c r="Q211" i="24" s="1"/>
  <c r="L211" i="24"/>
  <c r="P210" i="24"/>
  <c r="Q210" i="24" s="1"/>
  <c r="O210" i="24"/>
  <c r="N210" i="24"/>
  <c r="L210" i="24"/>
  <c r="P209" i="24"/>
  <c r="Q209" i="24" s="1"/>
  <c r="O209" i="24"/>
  <c r="N209" i="24"/>
  <c r="L209" i="24"/>
  <c r="O208" i="24"/>
  <c r="N208" i="24"/>
  <c r="P208" i="24" s="1"/>
  <c r="Q208" i="24" s="1"/>
  <c r="L208" i="24"/>
  <c r="Q207" i="24"/>
  <c r="P207" i="24"/>
  <c r="O207" i="24"/>
  <c r="N207" i="24"/>
  <c r="L207" i="24"/>
  <c r="P206" i="24"/>
  <c r="Q206" i="24" s="1"/>
  <c r="O206" i="24"/>
  <c r="N206" i="24"/>
  <c r="L206" i="24"/>
  <c r="O205" i="24"/>
  <c r="N205" i="24"/>
  <c r="P205" i="24" s="1"/>
  <c r="Q205" i="24" s="1"/>
  <c r="L205" i="24"/>
  <c r="P204" i="24"/>
  <c r="Q204" i="24" s="1"/>
  <c r="O204" i="24"/>
  <c r="N204" i="24"/>
  <c r="L204" i="24"/>
  <c r="P203" i="24"/>
  <c r="Q203" i="24" s="1"/>
  <c r="O203" i="24"/>
  <c r="N203" i="24"/>
  <c r="L203" i="24"/>
  <c r="O202" i="24"/>
  <c r="N202" i="24"/>
  <c r="P202" i="24" s="1"/>
  <c r="Q202" i="24" s="1"/>
  <c r="L202" i="24"/>
  <c r="Q201" i="24"/>
  <c r="P201" i="24"/>
  <c r="O201" i="24"/>
  <c r="N201" i="24"/>
  <c r="L201" i="24"/>
  <c r="P200" i="24"/>
  <c r="Q200" i="24" s="1"/>
  <c r="O200" i="24"/>
  <c r="N200" i="24"/>
  <c r="L200" i="24"/>
  <c r="O199" i="24"/>
  <c r="N199" i="24"/>
  <c r="P199" i="24" s="1"/>
  <c r="Q199" i="24" s="1"/>
  <c r="L199" i="24"/>
  <c r="P198" i="24"/>
  <c r="Q198" i="24" s="1"/>
  <c r="O198" i="24"/>
  <c r="N198" i="24"/>
  <c r="L198" i="24"/>
  <c r="P197" i="24"/>
  <c r="Q197" i="24" s="1"/>
  <c r="O197" i="24"/>
  <c r="N197" i="24"/>
  <c r="L197" i="24"/>
  <c r="O196" i="24"/>
  <c r="N196" i="24"/>
  <c r="P196" i="24" s="1"/>
  <c r="Q196" i="24" s="1"/>
  <c r="L196" i="24"/>
  <c r="Q195" i="24"/>
  <c r="P195" i="24"/>
  <c r="O195" i="24"/>
  <c r="N195" i="24"/>
  <c r="L195" i="24"/>
  <c r="P194" i="24"/>
  <c r="Q194" i="24" s="1"/>
  <c r="O194" i="24"/>
  <c r="N194" i="24"/>
  <c r="L194" i="24"/>
  <c r="O193" i="24"/>
  <c r="N193" i="24"/>
  <c r="P193" i="24" s="1"/>
  <c r="Q193" i="24" s="1"/>
  <c r="L193" i="24"/>
  <c r="P192" i="24"/>
  <c r="Q192" i="24" s="1"/>
  <c r="O192" i="24"/>
  <c r="N192" i="24"/>
  <c r="L192" i="24"/>
  <c r="P191" i="24"/>
  <c r="Q191" i="24" s="1"/>
  <c r="O191" i="24"/>
  <c r="N191" i="24"/>
  <c r="L191" i="24"/>
  <c r="O190" i="24"/>
  <c r="N190" i="24"/>
  <c r="P190" i="24" s="1"/>
  <c r="Q190" i="24" s="1"/>
  <c r="L190" i="24"/>
  <c r="O189" i="24"/>
  <c r="N189" i="24"/>
  <c r="P189" i="24" s="1"/>
  <c r="Q189" i="24" s="1"/>
  <c r="L189" i="24"/>
  <c r="P188" i="24"/>
  <c r="Q188" i="24" s="1"/>
  <c r="O188" i="24"/>
  <c r="N188" i="24"/>
  <c r="L188" i="24"/>
  <c r="O187" i="24"/>
  <c r="N187" i="24"/>
  <c r="P187" i="24" s="1"/>
  <c r="Q187" i="24" s="1"/>
  <c r="L187" i="24"/>
  <c r="P186" i="24"/>
  <c r="Q186" i="24" s="1"/>
  <c r="O186" i="24"/>
  <c r="N186" i="24"/>
  <c r="L186" i="24"/>
  <c r="P185" i="24"/>
  <c r="Q185" i="24" s="1"/>
  <c r="O185" i="24"/>
  <c r="N185" i="24"/>
  <c r="L185" i="24"/>
  <c r="O184" i="24"/>
  <c r="N184" i="24"/>
  <c r="P184" i="24" s="1"/>
  <c r="Q184" i="24" s="1"/>
  <c r="L184" i="24"/>
  <c r="O183" i="24"/>
  <c r="N183" i="24"/>
  <c r="P183" i="24" s="1"/>
  <c r="Q183" i="24" s="1"/>
  <c r="L183" i="24"/>
  <c r="P182" i="24"/>
  <c r="Q182" i="24" s="1"/>
  <c r="O182" i="24"/>
  <c r="N182" i="24"/>
  <c r="L182" i="24"/>
  <c r="O181" i="24"/>
  <c r="N181" i="24"/>
  <c r="P181" i="24" s="1"/>
  <c r="Q181" i="24" s="1"/>
  <c r="L181" i="24"/>
  <c r="P180" i="24"/>
  <c r="Q180" i="24" s="1"/>
  <c r="O180" i="24"/>
  <c r="N180" i="24"/>
  <c r="L180" i="24"/>
  <c r="P179" i="24"/>
  <c r="Q179" i="24" s="1"/>
  <c r="O179" i="24"/>
  <c r="N179" i="24"/>
  <c r="L179" i="24"/>
  <c r="O178" i="24"/>
  <c r="N178" i="24"/>
  <c r="P178" i="24" s="1"/>
  <c r="Q178" i="24" s="1"/>
  <c r="L178" i="24"/>
  <c r="O177" i="24"/>
  <c r="N177" i="24"/>
  <c r="P177" i="24" s="1"/>
  <c r="Q177" i="24" s="1"/>
  <c r="L177" i="24"/>
  <c r="P176" i="24"/>
  <c r="Q176" i="24" s="1"/>
  <c r="O176" i="24"/>
  <c r="N176" i="24"/>
  <c r="L176" i="24"/>
  <c r="O175" i="24"/>
  <c r="N175" i="24"/>
  <c r="P175" i="24" s="1"/>
  <c r="Q175" i="24" s="1"/>
  <c r="L175" i="24"/>
  <c r="P174" i="24"/>
  <c r="Q174" i="24" s="1"/>
  <c r="O174" i="24"/>
  <c r="N174" i="24"/>
  <c r="L174" i="24"/>
  <c r="P173" i="24"/>
  <c r="Q173" i="24" s="1"/>
  <c r="O173" i="24"/>
  <c r="N173" i="24"/>
  <c r="L173" i="24"/>
  <c r="O172" i="24"/>
  <c r="N172" i="24"/>
  <c r="P172" i="24" s="1"/>
  <c r="Q172" i="24" s="1"/>
  <c r="L172" i="24"/>
  <c r="O171" i="24"/>
  <c r="N171" i="24"/>
  <c r="P171" i="24" s="1"/>
  <c r="Q171" i="24" s="1"/>
  <c r="L171" i="24"/>
  <c r="P170" i="24"/>
  <c r="Q170" i="24" s="1"/>
  <c r="O170" i="24"/>
  <c r="N170" i="24"/>
  <c r="L170" i="24"/>
  <c r="O169" i="24"/>
  <c r="N169" i="24"/>
  <c r="P169" i="24" s="1"/>
  <c r="Q169" i="24" s="1"/>
  <c r="L169" i="24"/>
  <c r="P168" i="24"/>
  <c r="Q168" i="24" s="1"/>
  <c r="O168" i="24"/>
  <c r="N168" i="24"/>
  <c r="L168" i="24"/>
  <c r="P167" i="24"/>
  <c r="Q167" i="24" s="1"/>
  <c r="O167" i="24"/>
  <c r="O166" i="24" s="1"/>
  <c r="N167" i="24"/>
  <c r="L167" i="24"/>
  <c r="K166" i="24"/>
  <c r="P165" i="24"/>
  <c r="Q165" i="24" s="1"/>
  <c r="Q164" i="24"/>
  <c r="P164" i="24"/>
  <c r="N164" i="24"/>
  <c r="Q163" i="24"/>
  <c r="P163" i="24"/>
  <c r="N163" i="24"/>
  <c r="Q162" i="24"/>
  <c r="P162" i="24"/>
  <c r="N162" i="24"/>
  <c r="Q161" i="24"/>
  <c r="P161" i="24"/>
  <c r="N161" i="24"/>
  <c r="Q160" i="24"/>
  <c r="P160" i="24"/>
  <c r="N160" i="24"/>
  <c r="Q159" i="24"/>
  <c r="P159" i="24"/>
  <c r="N159" i="24"/>
  <c r="Q158" i="24"/>
  <c r="P158" i="24"/>
  <c r="N158" i="24"/>
  <c r="Q157" i="24"/>
  <c r="P157" i="24"/>
  <c r="N157" i="24"/>
  <c r="Q156" i="24"/>
  <c r="P156" i="24"/>
  <c r="N156" i="24"/>
  <c r="Q155" i="24"/>
  <c r="P155" i="24"/>
  <c r="N155" i="24"/>
  <c r="Q154" i="24"/>
  <c r="P154" i="24"/>
  <c r="N154" i="24"/>
  <c r="Q153" i="24"/>
  <c r="P153" i="24"/>
  <c r="N153" i="24"/>
  <c r="Q152" i="24"/>
  <c r="P152" i="24"/>
  <c r="N152" i="24"/>
  <c r="Q151" i="24"/>
  <c r="P151" i="24"/>
  <c r="N151" i="24"/>
  <c r="Q150" i="24"/>
  <c r="P150" i="24"/>
  <c r="N150" i="24"/>
  <c r="Q149" i="24"/>
  <c r="P149" i="24"/>
  <c r="N149" i="24"/>
  <c r="Q148" i="24"/>
  <c r="P148" i="24"/>
  <c r="N148" i="24"/>
  <c r="Q147" i="24"/>
  <c r="P147" i="24"/>
  <c r="N147" i="24"/>
  <c r="Q146" i="24"/>
  <c r="P146" i="24"/>
  <c r="N146" i="24"/>
  <c r="Q145" i="24"/>
  <c r="P145" i="24"/>
  <c r="N145" i="24"/>
  <c r="Q144" i="24"/>
  <c r="P144" i="24"/>
  <c r="N144" i="24"/>
  <c r="Q143" i="24"/>
  <c r="P143" i="24"/>
  <c r="N143" i="24"/>
  <c r="Q142" i="24"/>
  <c r="P142" i="24"/>
  <c r="N142" i="24"/>
  <c r="Q141" i="24"/>
  <c r="P141" i="24"/>
  <c r="N141" i="24"/>
  <c r="Q140" i="24"/>
  <c r="P140" i="24"/>
  <c r="N140" i="24"/>
  <c r="Q139" i="24"/>
  <c r="P139" i="24"/>
  <c r="N139" i="24"/>
  <c r="Q138" i="24"/>
  <c r="P138" i="24"/>
  <c r="N138" i="24"/>
  <c r="Q137" i="24"/>
  <c r="P137" i="24"/>
  <c r="N137" i="24"/>
  <c r="Q136" i="24"/>
  <c r="P136" i="24"/>
  <c r="N136" i="24"/>
  <c r="Q135" i="24"/>
  <c r="P135" i="24"/>
  <c r="N135" i="24"/>
  <c r="Q134" i="24"/>
  <c r="P134" i="24"/>
  <c r="N134" i="24"/>
  <c r="Q133" i="24"/>
  <c r="P133" i="24"/>
  <c r="N133" i="24"/>
  <c r="Q132" i="24"/>
  <c r="P132" i="24"/>
  <c r="N132" i="24"/>
  <c r="Q131" i="24"/>
  <c r="P131" i="24"/>
  <c r="N131" i="24"/>
  <c r="Q130" i="24"/>
  <c r="P130" i="24"/>
  <c r="N130" i="24"/>
  <c r="Q129" i="24"/>
  <c r="P129" i="24"/>
  <c r="N129" i="24"/>
  <c r="Q128" i="24"/>
  <c r="P128" i="24"/>
  <c r="N128" i="24"/>
  <c r="Q127" i="24"/>
  <c r="P127" i="24"/>
  <c r="N127" i="24"/>
  <c r="Q126" i="24"/>
  <c r="P126" i="24"/>
  <c r="N126" i="24"/>
  <c r="Q125" i="24"/>
  <c r="P125" i="24"/>
  <c r="N125" i="24"/>
  <c r="Q124" i="24"/>
  <c r="P124" i="24"/>
  <c r="N124" i="24"/>
  <c r="Q123" i="24"/>
  <c r="P123" i="24"/>
  <c r="N123" i="24"/>
  <c r="Q122" i="24"/>
  <c r="P122" i="24"/>
  <c r="N122" i="24"/>
  <c r="Q121" i="24"/>
  <c r="P121" i="24"/>
  <c r="N121" i="24"/>
  <c r="Q120" i="24"/>
  <c r="P120" i="24"/>
  <c r="N120" i="24"/>
  <c r="Q119" i="24"/>
  <c r="P119" i="24"/>
  <c r="N119" i="24"/>
  <c r="Q118" i="24"/>
  <c r="P118" i="24"/>
  <c r="N118" i="24"/>
  <c r="Q117" i="24"/>
  <c r="P117" i="24"/>
  <c r="N117" i="24"/>
  <c r="Q116" i="24"/>
  <c r="P116" i="24"/>
  <c r="N116" i="24"/>
  <c r="Q115" i="24"/>
  <c r="P115" i="24"/>
  <c r="N115" i="24"/>
  <c r="Q114" i="24"/>
  <c r="P114" i="24"/>
  <c r="N114" i="24"/>
  <c r="Q113" i="24"/>
  <c r="P113" i="24"/>
  <c r="N113" i="24"/>
  <c r="Q112" i="24"/>
  <c r="P112" i="24"/>
  <c r="N112" i="24"/>
  <c r="Q111" i="24"/>
  <c r="P111" i="24"/>
  <c r="N111" i="24"/>
  <c r="Q110" i="24"/>
  <c r="P110" i="24"/>
  <c r="N110" i="24"/>
  <c r="Q109" i="24"/>
  <c r="P109" i="24"/>
  <c r="N109" i="24"/>
  <c r="Q108" i="24"/>
  <c r="P108" i="24"/>
  <c r="N108" i="24"/>
  <c r="Q107" i="24"/>
  <c r="P107" i="24"/>
  <c r="N107" i="24"/>
  <c r="Q106" i="24"/>
  <c r="P106" i="24"/>
  <c r="N106" i="24"/>
  <c r="Q105" i="24"/>
  <c r="P105" i="24"/>
  <c r="N105" i="24"/>
  <c r="Q104" i="24"/>
  <c r="P104" i="24"/>
  <c r="N104" i="24"/>
  <c r="Q103" i="24"/>
  <c r="P103" i="24"/>
  <c r="N103" i="24"/>
  <c r="Q102" i="24"/>
  <c r="P102" i="24"/>
  <c r="N102" i="24"/>
  <c r="Q101" i="24"/>
  <c r="P101" i="24"/>
  <c r="N101" i="24"/>
  <c r="Q100" i="24"/>
  <c r="P100" i="24"/>
  <c r="N100" i="24"/>
  <c r="Q99" i="24"/>
  <c r="P99" i="24"/>
  <c r="N99" i="24"/>
  <c r="Q98" i="24"/>
  <c r="P98" i="24"/>
  <c r="N98" i="24"/>
  <c r="Q97" i="24"/>
  <c r="P97" i="24"/>
  <c r="N97" i="24"/>
  <c r="Q96" i="24"/>
  <c r="P96" i="24"/>
  <c r="N96" i="24"/>
  <c r="Q95" i="24"/>
  <c r="P95" i="24"/>
  <c r="N95" i="24"/>
  <c r="Q94" i="24"/>
  <c r="P94" i="24"/>
  <c r="N94" i="24"/>
  <c r="Q93" i="24"/>
  <c r="P93" i="24"/>
  <c r="N93" i="24"/>
  <c r="Q92" i="24"/>
  <c r="P92" i="24"/>
  <c r="N92" i="24"/>
  <c r="Q91" i="24"/>
  <c r="P91" i="24"/>
  <c r="N91" i="24"/>
  <c r="Q90" i="24"/>
  <c r="P90" i="24"/>
  <c r="N90" i="24"/>
  <c r="Q89" i="24"/>
  <c r="P89" i="24"/>
  <c r="N89" i="24"/>
  <c r="Q88" i="24"/>
  <c r="P88" i="24"/>
  <c r="N88" i="24"/>
  <c r="Q87" i="24"/>
  <c r="P87" i="24"/>
  <c r="N87" i="24"/>
  <c r="Q86" i="24"/>
  <c r="P86" i="24"/>
  <c r="N86" i="24"/>
  <c r="Q85" i="24"/>
  <c r="P85" i="24"/>
  <c r="N85" i="24"/>
  <c r="Q84" i="24"/>
  <c r="P84" i="24"/>
  <c r="N84" i="24"/>
  <c r="Q83" i="24"/>
  <c r="P83" i="24"/>
  <c r="N83" i="24"/>
  <c r="Q82" i="24"/>
  <c r="P82" i="24"/>
  <c r="N82" i="24"/>
  <c r="Q81" i="24"/>
  <c r="P81" i="24"/>
  <c r="N81" i="24"/>
  <c r="Q80" i="24"/>
  <c r="P80" i="24"/>
  <c r="N80" i="24"/>
  <c r="Q79" i="24"/>
  <c r="P79" i="24"/>
  <c r="N79" i="24"/>
  <c r="Q78" i="24"/>
  <c r="P78" i="24"/>
  <c r="N78" i="24"/>
  <c r="Q77" i="24"/>
  <c r="P77" i="24"/>
  <c r="N77" i="24"/>
  <c r="Q76" i="24"/>
  <c r="P76" i="24"/>
  <c r="N76" i="24"/>
  <c r="Q75" i="24"/>
  <c r="P75" i="24"/>
  <c r="N75" i="24"/>
  <c r="Q74" i="24"/>
  <c r="P74" i="24"/>
  <c r="N74" i="24"/>
  <c r="Q73" i="24"/>
  <c r="P73" i="24"/>
  <c r="N73" i="24"/>
  <c r="Q72" i="24"/>
  <c r="P72" i="24"/>
  <c r="N72" i="24"/>
  <c r="Q71" i="24"/>
  <c r="P71" i="24"/>
  <c r="N71" i="24"/>
  <c r="Q70" i="24"/>
  <c r="P70" i="24"/>
  <c r="N70" i="24"/>
  <c r="Q69" i="24"/>
  <c r="P69" i="24"/>
  <c r="N69" i="24"/>
  <c r="Q68" i="24"/>
  <c r="P68" i="24"/>
  <c r="N68" i="24"/>
  <c r="Q67" i="24"/>
  <c r="P67" i="24"/>
  <c r="N67" i="24"/>
  <c r="Q66" i="24"/>
  <c r="P66" i="24"/>
  <c r="N66" i="24"/>
  <c r="Q65" i="24"/>
  <c r="P65" i="24"/>
  <c r="N65" i="24"/>
  <c r="Q64" i="24"/>
  <c r="P64" i="24"/>
  <c r="N64" i="24"/>
  <c r="Q63" i="24"/>
  <c r="P63" i="24"/>
  <c r="N63" i="24"/>
  <c r="Q62" i="24"/>
  <c r="P62" i="24"/>
  <c r="N62" i="24"/>
  <c r="Q61" i="24"/>
  <c r="P61" i="24"/>
  <c r="N61" i="24"/>
  <c r="Q60" i="24"/>
  <c r="P60" i="24"/>
  <c r="N60" i="24"/>
  <c r="Q59" i="24"/>
  <c r="P59" i="24"/>
  <c r="N59" i="24"/>
  <c r="Q58" i="24"/>
  <c r="P58" i="24"/>
  <c r="N58" i="24"/>
  <c r="Q57" i="24"/>
  <c r="P57" i="24"/>
  <c r="N57" i="24"/>
  <c r="Q56" i="24"/>
  <c r="P56" i="24"/>
  <c r="N56" i="24"/>
  <c r="Q55" i="24"/>
  <c r="P55" i="24"/>
  <c r="N55" i="24"/>
  <c r="Q54" i="24"/>
  <c r="P54" i="24"/>
  <c r="N54" i="24"/>
  <c r="Q53" i="24"/>
  <c r="P53" i="24"/>
  <c r="N53" i="24"/>
  <c r="Q52" i="24"/>
  <c r="P52" i="24"/>
  <c r="N52" i="24"/>
  <c r="Q51" i="24"/>
  <c r="P51" i="24"/>
  <c r="N51" i="24"/>
  <c r="Q50" i="24"/>
  <c r="P50" i="24"/>
  <c r="N50" i="24"/>
  <c r="Q49" i="24"/>
  <c r="P49" i="24"/>
  <c r="N49" i="24"/>
  <c r="Q48" i="24"/>
  <c r="P48" i="24"/>
  <c r="N48" i="24"/>
  <c r="Q47" i="24"/>
  <c r="P47" i="24"/>
  <c r="N47" i="24"/>
  <c r="Q46" i="24"/>
  <c r="P46" i="24"/>
  <c r="N46" i="24"/>
  <c r="Q45" i="24"/>
  <c r="P45" i="24"/>
  <c r="N45" i="24"/>
  <c r="Q44" i="24"/>
  <c r="P44" i="24"/>
  <c r="N44" i="24"/>
  <c r="Q43" i="24"/>
  <c r="P43" i="24"/>
  <c r="N43" i="24"/>
  <c r="Q42" i="24"/>
  <c r="P42" i="24"/>
  <c r="N42" i="24"/>
  <c r="Q41" i="24"/>
  <c r="P41" i="24"/>
  <c r="N41" i="24"/>
  <c r="Q40" i="24"/>
  <c r="P40" i="24"/>
  <c r="N40" i="24"/>
  <c r="Q39" i="24"/>
  <c r="P39" i="24"/>
  <c r="N39" i="24"/>
  <c r="Q38" i="24"/>
  <c r="P38" i="24"/>
  <c r="N38" i="24"/>
  <c r="Q37" i="24"/>
  <c r="P37" i="24"/>
  <c r="N37" i="24"/>
  <c r="Q36" i="24"/>
  <c r="P36" i="24"/>
  <c r="N36" i="24"/>
  <c r="Q35" i="24"/>
  <c r="P35" i="24"/>
  <c r="N35" i="24"/>
  <c r="Q34" i="24"/>
  <c r="P34" i="24"/>
  <c r="N34" i="24"/>
  <c r="Q33" i="24"/>
  <c r="P33" i="24"/>
  <c r="N33" i="24"/>
  <c r="Q32" i="24"/>
  <c r="P32" i="24"/>
  <c r="N32" i="24"/>
  <c r="Q31" i="24"/>
  <c r="P31" i="24"/>
  <c r="N31" i="24"/>
  <c r="Q30" i="24"/>
  <c r="P30" i="24"/>
  <c r="N30" i="24"/>
  <c r="Q29" i="24"/>
  <c r="P29" i="24"/>
  <c r="N29" i="24"/>
  <c r="Q28" i="24"/>
  <c r="P28" i="24"/>
  <c r="N28" i="24"/>
  <c r="Q27" i="24"/>
  <c r="P27" i="24"/>
  <c r="N27" i="24"/>
  <c r="Q26" i="24"/>
  <c r="P26" i="24"/>
  <c r="N26" i="24"/>
  <c r="Q25" i="24"/>
  <c r="P25" i="24"/>
  <c r="N25" i="24"/>
  <c r="Q24" i="24"/>
  <c r="P24" i="24"/>
  <c r="N24" i="24"/>
  <c r="Q23" i="24"/>
  <c r="Q21" i="24" s="1"/>
  <c r="P23" i="24"/>
  <c r="N23" i="24"/>
  <c r="Q22" i="24"/>
  <c r="P22" i="24"/>
  <c r="P21" i="24" s="1"/>
  <c r="N22" i="24"/>
  <c r="O21" i="24"/>
  <c r="O243" i="24" s="1"/>
  <c r="K21" i="24"/>
  <c r="K243" i="24" l="1"/>
  <c r="P166" i="24"/>
  <c r="Q166" i="24" s="1"/>
  <c r="Q243" i="24" s="1"/>
  <c r="K391" i="11"/>
  <c r="O206" i="11"/>
  <c r="O386" i="11"/>
  <c r="R386" i="11"/>
  <c r="N386" i="11"/>
  <c r="P386" i="11" s="1"/>
  <c r="R384" i="11"/>
  <c r="R383" i="11"/>
  <c r="R382" i="11"/>
  <c r="O384" i="11"/>
  <c r="O383" i="11"/>
  <c r="O382" i="11"/>
  <c r="P384" i="11"/>
  <c r="P383" i="11"/>
  <c r="N382" i="11"/>
  <c r="P382" i="11" s="1"/>
  <c r="O379" i="11"/>
  <c r="O378" i="11"/>
  <c r="O377" i="11"/>
  <c r="O376" i="11"/>
  <c r="R379" i="11"/>
  <c r="R378" i="11"/>
  <c r="R377" i="11"/>
  <c r="R376" i="11"/>
  <c r="P378" i="11"/>
  <c r="P377" i="11"/>
  <c r="P376" i="11"/>
  <c r="N379" i="11"/>
  <c r="P379" i="11" s="1"/>
  <c r="R374" i="11"/>
  <c r="R373" i="11"/>
  <c r="R372" i="11"/>
  <c r="R371" i="11"/>
  <c r="R370" i="11"/>
  <c r="R369" i="11"/>
  <c r="R368" i="11"/>
  <c r="R367" i="11"/>
  <c r="R366" i="11"/>
  <c r="O374" i="11"/>
  <c r="O373" i="11"/>
  <c r="O372" i="11"/>
  <c r="O371" i="11"/>
  <c r="O370" i="11"/>
  <c r="O369" i="11"/>
  <c r="O368" i="11"/>
  <c r="O367" i="11"/>
  <c r="O366" i="11"/>
  <c r="P372" i="11"/>
  <c r="P371" i="11"/>
  <c r="P370" i="11"/>
  <c r="P369" i="11"/>
  <c r="P368" i="11"/>
  <c r="P367" i="11"/>
  <c r="P366" i="11"/>
  <c r="N374" i="11"/>
  <c r="P374" i="11" s="1"/>
  <c r="N373" i="11"/>
  <c r="P373" i="11" s="1"/>
  <c r="R364" i="11"/>
  <c r="R363" i="11"/>
  <c r="R362" i="11"/>
  <c r="R361" i="11"/>
  <c r="R360" i="11"/>
  <c r="R359" i="11"/>
  <c r="R358" i="11"/>
  <c r="R357" i="11"/>
  <c r="R356" i="11"/>
  <c r="R355" i="11"/>
  <c r="R354" i="11"/>
  <c r="R353" i="11"/>
  <c r="R352" i="11"/>
  <c r="R351" i="11"/>
  <c r="R350" i="11"/>
  <c r="R349" i="11"/>
  <c r="O364" i="11"/>
  <c r="O363" i="11"/>
  <c r="O362" i="11"/>
  <c r="O361" i="11"/>
  <c r="O360" i="11"/>
  <c r="O359" i="11"/>
  <c r="O358" i="11"/>
  <c r="O357" i="11"/>
  <c r="O356" i="11"/>
  <c r="O355" i="11"/>
  <c r="O354" i="11"/>
  <c r="O353" i="11"/>
  <c r="O352" i="11"/>
  <c r="O351" i="11"/>
  <c r="O350" i="11"/>
  <c r="O349" i="11"/>
  <c r="P364" i="11"/>
  <c r="P363" i="11"/>
  <c r="P362" i="11"/>
  <c r="P361" i="11"/>
  <c r="P360" i="11"/>
  <c r="P359" i="11"/>
  <c r="P358" i="11"/>
  <c r="P357" i="11"/>
  <c r="P356" i="11"/>
  <c r="P355" i="11"/>
  <c r="P354" i="11"/>
  <c r="P353" i="11"/>
  <c r="P351" i="11"/>
  <c r="P350" i="11"/>
  <c r="P349" i="11"/>
  <c r="N352" i="11"/>
  <c r="P352" i="11" s="1"/>
  <c r="R347" i="11"/>
  <c r="R346" i="11"/>
  <c r="R345" i="11"/>
  <c r="R344" i="11"/>
  <c r="R343" i="11"/>
  <c r="R342" i="11"/>
  <c r="R341" i="11"/>
  <c r="R340" i="11"/>
  <c r="R339" i="11"/>
  <c r="R338" i="11"/>
  <c r="R337" i="11"/>
  <c r="R336" i="11"/>
  <c r="R335" i="11"/>
  <c r="R334" i="11"/>
  <c r="R333" i="11"/>
  <c r="R332" i="11"/>
  <c r="R331" i="11"/>
  <c r="R330" i="11"/>
  <c r="R329" i="11"/>
  <c r="R328" i="11"/>
  <c r="R327" i="11"/>
  <c r="R326" i="11"/>
  <c r="R325" i="11"/>
  <c r="R324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O333" i="11"/>
  <c r="O332" i="11"/>
  <c r="O331" i="11"/>
  <c r="O330" i="11"/>
  <c r="O329" i="11"/>
  <c r="O328" i="11"/>
  <c r="O327" i="11"/>
  <c r="O326" i="11"/>
  <c r="O325" i="11"/>
  <c r="O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24" i="11"/>
  <c r="N347" i="11"/>
  <c r="P347" i="11" s="1"/>
  <c r="R322" i="11"/>
  <c r="O322" i="11"/>
  <c r="P322" i="11"/>
  <c r="O320" i="11"/>
  <c r="O319" i="11"/>
  <c r="R320" i="11"/>
  <c r="R319" i="11"/>
  <c r="P320" i="11"/>
  <c r="P319" i="11"/>
  <c r="O317" i="11"/>
  <c r="O316" i="11"/>
  <c r="O315" i="11"/>
  <c r="R317" i="11"/>
  <c r="R316" i="11"/>
  <c r="R315" i="11"/>
  <c r="P316" i="11"/>
  <c r="P317" i="11"/>
  <c r="P315" i="11"/>
  <c r="O312" i="11"/>
  <c r="O311" i="11"/>
  <c r="O310" i="11"/>
  <c r="O309" i="11"/>
  <c r="O308" i="11"/>
  <c r="O307" i="11"/>
  <c r="O306" i="11"/>
  <c r="O305" i="11"/>
  <c r="O304" i="11"/>
  <c r="O303" i="11"/>
  <c r="O302" i="11"/>
  <c r="O301" i="11"/>
  <c r="O300" i="11"/>
  <c r="O299" i="11"/>
  <c r="O298" i="11"/>
  <c r="O297" i="11"/>
  <c r="O290" i="11"/>
  <c r="R311" i="11"/>
  <c r="R312" i="11"/>
  <c r="P312" i="11"/>
  <c r="P311" i="11"/>
  <c r="P290" i="11"/>
  <c r="R310" i="11"/>
  <c r="R309" i="11"/>
  <c r="R308" i="11"/>
  <c r="R307" i="11"/>
  <c r="R306" i="11"/>
  <c r="R305" i="11"/>
  <c r="R304" i="11"/>
  <c r="R303" i="11"/>
  <c r="R302" i="11"/>
  <c r="R301" i="11"/>
  <c r="R300" i="11"/>
  <c r="R299" i="11"/>
  <c r="R298" i="11"/>
  <c r="R297" i="11"/>
  <c r="R296" i="11"/>
  <c r="R295" i="11"/>
  <c r="R294" i="11"/>
  <c r="R293" i="11"/>
  <c r="R292" i="11"/>
  <c r="R291" i="11"/>
  <c r="R290" i="11"/>
  <c r="P310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R287" i="11"/>
  <c r="R286" i="11"/>
  <c r="R285" i="11"/>
  <c r="R284" i="11"/>
  <c r="R283" i="11"/>
  <c r="R282" i="11"/>
  <c r="R281" i="11"/>
  <c r="R280" i="11"/>
  <c r="R279" i="11"/>
  <c r="R278" i="11"/>
  <c r="R277" i="11"/>
  <c r="R276" i="11"/>
  <c r="R275" i="11"/>
  <c r="R274" i="11"/>
  <c r="R273" i="11"/>
  <c r="R272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59" i="11"/>
  <c r="R258" i="11"/>
  <c r="R257" i="11"/>
  <c r="R256" i="11"/>
  <c r="R255" i="11"/>
  <c r="R254" i="11"/>
  <c r="R253" i="11"/>
  <c r="R252" i="11"/>
  <c r="R251" i="11"/>
  <c r="R250" i="11"/>
  <c r="R249" i="11"/>
  <c r="R248" i="11"/>
  <c r="R247" i="11"/>
  <c r="R246" i="11"/>
  <c r="R245" i="11"/>
  <c r="R244" i="11"/>
  <c r="R243" i="11"/>
  <c r="R242" i="11"/>
  <c r="R241" i="11"/>
  <c r="R240" i="11"/>
  <c r="R239" i="11"/>
  <c r="R238" i="11"/>
  <c r="R237" i="11"/>
  <c r="R236" i="11"/>
  <c r="R235" i="11"/>
  <c r="R234" i="11"/>
  <c r="R233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P281" i="11"/>
  <c r="P279" i="11"/>
  <c r="P278" i="11"/>
  <c r="P277" i="11"/>
  <c r="P276" i="11"/>
  <c r="P275" i="11"/>
  <c r="P274" i="11"/>
  <c r="P273" i="11"/>
  <c r="P272" i="11"/>
  <c r="P270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7" i="11"/>
  <c r="P256" i="11"/>
  <c r="P255" i="11"/>
  <c r="P254" i="11"/>
  <c r="P253" i="11"/>
  <c r="P252" i="11"/>
  <c r="P251" i="11"/>
  <c r="P250" i="11"/>
  <c r="P249" i="11"/>
  <c r="P248" i="11"/>
  <c r="P247" i="11"/>
  <c r="P246" i="11"/>
  <c r="P245" i="11"/>
  <c r="P240" i="11"/>
  <c r="P238" i="11"/>
  <c r="P237" i="11"/>
  <c r="P235" i="11"/>
  <c r="P234" i="11"/>
  <c r="P233" i="11"/>
  <c r="N287" i="11"/>
  <c r="P287" i="11" s="1"/>
  <c r="N286" i="11"/>
  <c r="P286" i="11" s="1"/>
  <c r="N285" i="11"/>
  <c r="P285" i="11" s="1"/>
  <c r="N284" i="11"/>
  <c r="P284" i="11" s="1"/>
  <c r="N283" i="11"/>
  <c r="P283" i="11" s="1"/>
  <c r="N282" i="11"/>
  <c r="P282" i="11" s="1"/>
  <c r="N280" i="11"/>
  <c r="P280" i="11" s="1"/>
  <c r="N243" i="11"/>
  <c r="P243" i="11" s="1"/>
  <c r="N242" i="11"/>
  <c r="P242" i="11" s="1"/>
  <c r="N241" i="11"/>
  <c r="P241" i="11" s="1"/>
  <c r="N239" i="11"/>
  <c r="P239" i="11" s="1"/>
  <c r="N271" i="11"/>
  <c r="P271" i="11" s="1"/>
  <c r="N244" i="11"/>
  <c r="P244" i="11" s="1"/>
  <c r="N236" i="11"/>
  <c r="P236" i="11" s="1"/>
  <c r="R230" i="11"/>
  <c r="R229" i="11"/>
  <c r="O230" i="11"/>
  <c r="O229" i="11"/>
  <c r="O226" i="11"/>
  <c r="O225" i="11"/>
  <c r="O224" i="11"/>
  <c r="R226" i="11"/>
  <c r="R225" i="11"/>
  <c r="R224" i="11"/>
  <c r="P225" i="11"/>
  <c r="N226" i="11"/>
  <c r="P226" i="11" s="1"/>
  <c r="N224" i="11"/>
  <c r="P224" i="11" s="1"/>
  <c r="R222" i="11"/>
  <c r="R221" i="11"/>
  <c r="R220" i="11"/>
  <c r="O222" i="11"/>
  <c r="O221" i="11"/>
  <c r="O220" i="11"/>
  <c r="N221" i="11"/>
  <c r="R217" i="11"/>
  <c r="R216" i="11"/>
  <c r="R215" i="11"/>
  <c r="R214" i="11"/>
  <c r="R213" i="11"/>
  <c r="R212" i="11"/>
  <c r="R211" i="11"/>
  <c r="R210" i="11"/>
  <c r="R209" i="11"/>
  <c r="R208" i="11"/>
  <c r="O217" i="11"/>
  <c r="O216" i="11"/>
  <c r="O215" i="11"/>
  <c r="O214" i="11"/>
  <c r="O213" i="11"/>
  <c r="O212" i="11"/>
  <c r="O211" i="11"/>
  <c r="O210" i="11"/>
  <c r="O209" i="11"/>
  <c r="O208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4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R205" i="11"/>
  <c r="R204" i="11"/>
  <c r="R203" i="11"/>
  <c r="R202" i="11"/>
  <c r="R201" i="11"/>
  <c r="R200" i="11"/>
  <c r="R199" i="11"/>
  <c r="R198" i="11"/>
  <c r="R197" i="11"/>
  <c r="R196" i="11"/>
  <c r="R195" i="11"/>
  <c r="R194" i="11"/>
  <c r="R193" i="11"/>
  <c r="R192" i="11"/>
  <c r="R191" i="11"/>
  <c r="R190" i="11"/>
  <c r="R189" i="11"/>
  <c r="R188" i="11"/>
  <c r="R187" i="11"/>
  <c r="R186" i="11"/>
  <c r="R185" i="11"/>
  <c r="R184" i="11"/>
  <c r="R183" i="11"/>
  <c r="R182" i="11"/>
  <c r="R181" i="11"/>
  <c r="R180" i="11"/>
  <c r="R179" i="11"/>
  <c r="R178" i="11"/>
  <c r="R177" i="11"/>
  <c r="R176" i="11"/>
  <c r="R175" i="11"/>
  <c r="R174" i="11"/>
  <c r="R173" i="11"/>
  <c r="R172" i="11"/>
  <c r="R171" i="11"/>
  <c r="R170" i="11"/>
  <c r="R169" i="11"/>
  <c r="R168" i="11"/>
  <c r="R167" i="11"/>
  <c r="R166" i="11"/>
  <c r="R165" i="11"/>
  <c r="R164" i="11"/>
  <c r="R163" i="11"/>
  <c r="R162" i="11"/>
  <c r="R161" i="11"/>
  <c r="R160" i="11"/>
  <c r="R159" i="11"/>
  <c r="R158" i="11"/>
  <c r="R157" i="11"/>
  <c r="R156" i="11"/>
  <c r="R155" i="11"/>
  <c r="R154" i="11"/>
  <c r="R153" i="11"/>
  <c r="R152" i="11"/>
  <c r="R151" i="11"/>
  <c r="R150" i="11"/>
  <c r="R149" i="11"/>
  <c r="R148" i="11"/>
  <c r="R147" i="11"/>
  <c r="R146" i="11"/>
  <c r="R145" i="11"/>
  <c r="R144" i="11"/>
  <c r="R143" i="11"/>
  <c r="R142" i="11"/>
  <c r="R141" i="11"/>
  <c r="R140" i="11"/>
  <c r="R139" i="11"/>
  <c r="R138" i="11"/>
  <c r="R137" i="11"/>
  <c r="R136" i="11"/>
  <c r="R135" i="11"/>
  <c r="R134" i="11"/>
  <c r="R133" i="11"/>
  <c r="R132" i="11"/>
  <c r="R131" i="11"/>
  <c r="R130" i="11"/>
  <c r="R129" i="11"/>
  <c r="R128" i="11"/>
  <c r="R127" i="11"/>
  <c r="R126" i="11"/>
  <c r="R125" i="11"/>
  <c r="R124" i="11"/>
  <c r="R123" i="11"/>
  <c r="R122" i="11"/>
  <c r="R121" i="11"/>
  <c r="R120" i="11"/>
  <c r="R119" i="11"/>
  <c r="R118" i="11"/>
  <c r="R117" i="11"/>
  <c r="R116" i="11"/>
  <c r="R115" i="11"/>
  <c r="R114" i="11"/>
  <c r="R113" i="11"/>
  <c r="R111" i="11"/>
  <c r="R110" i="11"/>
  <c r="O111" i="11"/>
  <c r="O110" i="11"/>
  <c r="O108" i="11"/>
  <c r="O107" i="11"/>
  <c r="O106" i="11"/>
  <c r="O105" i="11"/>
  <c r="O104" i="11"/>
  <c r="O103" i="11"/>
  <c r="O102" i="11"/>
  <c r="R108" i="11"/>
  <c r="R107" i="11"/>
  <c r="R106" i="11"/>
  <c r="R105" i="11"/>
  <c r="R104" i="11"/>
  <c r="R103" i="11"/>
  <c r="R102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20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N85" i="11"/>
  <c r="P85" i="11" s="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65" i="11"/>
  <c r="N65" i="11"/>
  <c r="P65" i="11" s="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P29" i="11"/>
  <c r="O21" i="11"/>
  <c r="O22" i="11"/>
  <c r="O23" i="11"/>
  <c r="O24" i="11"/>
  <c r="O25" i="11"/>
  <c r="O26" i="11"/>
  <c r="O27" i="11"/>
  <c r="O28" i="11"/>
  <c r="O29" i="11"/>
  <c r="O20" i="11"/>
  <c r="R21" i="11"/>
  <c r="R22" i="11"/>
  <c r="N29" i="11"/>
  <c r="N28" i="11"/>
  <c r="P28" i="11" s="1"/>
  <c r="P391" i="11" s="1"/>
  <c r="R23" i="11"/>
  <c r="R24" i="11"/>
  <c r="O389" i="11"/>
  <c r="Q389" i="11"/>
  <c r="R389" i="11" s="1"/>
  <c r="O390" i="11"/>
  <c r="Q390" i="11"/>
  <c r="R390" i="11" s="1"/>
  <c r="P243" i="24" l="1"/>
  <c r="Q391" i="11"/>
  <c r="R206" i="11"/>
  <c r="R391" i="11" s="1"/>
  <c r="R29" i="13" l="1"/>
  <c r="Q29" i="13"/>
  <c r="P29" i="13"/>
  <c r="O29" i="13"/>
  <c r="S19" i="13"/>
  <c r="N19" i="13"/>
  <c r="S28" i="13" l="1"/>
  <c r="S27" i="13"/>
  <c r="S26" i="13"/>
  <c r="S25" i="13"/>
  <c r="S24" i="13"/>
  <c r="S23" i="13"/>
  <c r="S22" i="13"/>
  <c r="S21" i="13"/>
  <c r="S20" i="13"/>
  <c r="N28" i="13"/>
  <c r="N27" i="13"/>
  <c r="N26" i="13"/>
  <c r="N25" i="13"/>
  <c r="N24" i="13"/>
  <c r="N23" i="13"/>
  <c r="N22" i="13"/>
  <c r="N21" i="13"/>
  <c r="N20" i="13"/>
  <c r="M29" i="13" l="1"/>
  <c r="L29" i="13"/>
  <c r="K29" i="13"/>
  <c r="J29" i="13"/>
  <c r="T28" i="13"/>
  <c r="T19" i="13" l="1"/>
  <c r="T26" i="13"/>
  <c r="T22" i="13"/>
  <c r="T21" i="13"/>
  <c r="T23" i="13"/>
  <c r="T25" i="13"/>
  <c r="T27" i="13"/>
  <c r="S29" i="13"/>
  <c r="T20" i="13"/>
  <c r="N29" i="13"/>
  <c r="T24" i="13"/>
  <c r="T29" i="13" l="1"/>
</calcChain>
</file>

<file path=xl/comments1.xml><?xml version="1.0" encoding="utf-8"?>
<comments xmlns="http://schemas.openxmlformats.org/spreadsheetml/2006/main">
  <authors>
    <author>esteban</author>
  </authors>
  <commentList>
    <comment ref="C324" authorId="0">
      <text>
        <r>
          <rPr>
            <b/>
            <sz val="9"/>
            <color indexed="81"/>
            <rFont val="Tahoma"/>
            <family val="2"/>
          </rPr>
          <t>esteban: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R-094</t>
        </r>
      </text>
    </comment>
    <comment ref="C327" authorId="0">
      <text>
        <r>
          <rPr>
            <b/>
            <sz val="20"/>
            <color indexed="81"/>
            <rFont val="Tahoma"/>
            <family val="2"/>
          </rPr>
          <t>esteban:</t>
        </r>
        <r>
          <rPr>
            <sz val="20"/>
            <color indexed="81"/>
            <rFont val="Tahoma"/>
            <family val="2"/>
          </rPr>
          <t xml:space="preserve">
R-039</t>
        </r>
      </text>
    </comment>
  </commentList>
</comments>
</file>

<file path=xl/connections.xml><?xml version="1.0" encoding="utf-8"?>
<connections xmlns="http://schemas.openxmlformats.org/spreadsheetml/2006/main">
  <connection id="1" name="Conexión" type="4" refreshedVersion="5" delete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<sst xmlns="http://schemas.openxmlformats.org/spreadsheetml/2006/main" count="4252" uniqueCount="1131">
  <si>
    <t>CLAVE:</t>
  </si>
  <si>
    <t>A</t>
  </si>
  <si>
    <t>B</t>
  </si>
  <si>
    <t>C</t>
  </si>
  <si>
    <t>D</t>
  </si>
  <si>
    <t>E</t>
  </si>
  <si>
    <t>F</t>
  </si>
  <si>
    <t>I</t>
  </si>
  <si>
    <t>G</t>
  </si>
  <si>
    <t>H</t>
  </si>
  <si>
    <t xml:space="preserve">INVENTARIO DE BIENES MUEBLES </t>
  </si>
  <si>
    <t>BIENES MUEBLES</t>
  </si>
  <si>
    <t>Descripción, Marca, Modelo y Serie</t>
  </si>
  <si>
    <t>Documento que acredita la Propiedad (CFDI)</t>
  </si>
  <si>
    <t>Responsable del Resguardo y Área Administrativa</t>
  </si>
  <si>
    <t>Motivo de alta</t>
  </si>
  <si>
    <t>Importe</t>
  </si>
  <si>
    <t>Fecha de Adquisición</t>
  </si>
  <si>
    <t>% Depreciación Bien Mueble</t>
  </si>
  <si>
    <t xml:space="preserve">% Depreciación del ejercicio </t>
  </si>
  <si>
    <t>% Depreciación Acumulada al  final del ejercicio</t>
  </si>
  <si>
    <t>Monto  Depreciación  del ejercicio</t>
  </si>
  <si>
    <t>Monto  Depreciación Acumulada al  final del ejercicio</t>
  </si>
  <si>
    <t>D = C</t>
  </si>
  <si>
    <t>INVENTARIO DE BIENES  INMUEBLES</t>
  </si>
  <si>
    <t>BIENES INMUEBLES</t>
  </si>
  <si>
    <t>Descripción</t>
  </si>
  <si>
    <t>Documento que acredita la Propiedad (escritura pública)</t>
  </si>
  <si>
    <t>% Depreciación Bien Inmueble</t>
  </si>
  <si>
    <t>F = E</t>
  </si>
  <si>
    <t>G= A - F</t>
  </si>
  <si>
    <t>SUMA TOTAL</t>
  </si>
  <si>
    <t>CONCENTRADO ANUAL DE NÓMINAS</t>
  </si>
  <si>
    <t>No.</t>
  </si>
  <si>
    <t>NOMBRE DEL TRABAJADOR</t>
  </si>
  <si>
    <t>No. DE EXPEDIENTE</t>
  </si>
  <si>
    <t>RFC</t>
  </si>
  <si>
    <t>REGIMEN DE CONTRATACIÓN</t>
  </si>
  <si>
    <t>FECHA DE INGRESO</t>
  </si>
  <si>
    <t>FECHA DE BAJA</t>
  </si>
  <si>
    <t>P E R C E P C I O N E S</t>
  </si>
  <si>
    <t>SUBTOTAL ANUAL  (o periodo)</t>
  </si>
  <si>
    <t>D E D U C I O N  E S</t>
  </si>
  <si>
    <t>SUELDO BRUTO ANUAL     (o periodo)</t>
  </si>
  <si>
    <t>SUBSIDIO AL EMPLEO ANUAL        (o periodo)</t>
  </si>
  <si>
    <t>(ABRIR TANTAS COLUMNAS COMO PERCEPCIONES TENGAN)</t>
  </si>
  <si>
    <t>ISPT ANUAL   (o periodo)</t>
  </si>
  <si>
    <t>(ABRIR TANTAS COLUMNAS COMO DEDUCIONES TENGAN)</t>
  </si>
  <si>
    <t>E = A+B+C+D</t>
  </si>
  <si>
    <t>J=F+G+H+I</t>
  </si>
  <si>
    <t>K = E + J</t>
  </si>
  <si>
    <t>ÁREA DE ADSCRIPCIÓN</t>
  </si>
  <si>
    <t>TOTALES</t>
  </si>
  <si>
    <t>BAJO PROTESTA DE DECIR VERDAD DECLARAMOS QUE LOS DATOS ANOTADOS EN EL FORMATO, SON CORRECTOS Y SON RESPONSABILIDAD DEL EMISOR.</t>
  </si>
  <si>
    <t>Número de inventario (Código)</t>
  </si>
  <si>
    <t>Subcuenta</t>
  </si>
  <si>
    <t>CARGO ACTUAL</t>
  </si>
  <si>
    <t>TOTAL  ANUAL (PERCEPCIONES MENOS DEDUCCIONES) DEBE COINCIDIR CON CAPITULO 1000</t>
  </si>
  <si>
    <t>Monto  Depreciación Acumulada al final del ejercicio</t>
  </si>
  <si>
    <t>% Depreciación Acumulada al final del ejercicio</t>
  </si>
  <si>
    <t>Monto  Depreciación del ejercicio</t>
  </si>
  <si>
    <t>24-01</t>
  </si>
  <si>
    <t>Zacatlán</t>
  </si>
  <si>
    <t>CLAVE</t>
  </si>
  <si>
    <t>NOMBRE</t>
  </si>
  <si>
    <t>ENTIDAD FISCALIZADA:</t>
  </si>
  <si>
    <t>Motivo de baja</t>
  </si>
  <si>
    <t>Fuente de financiamiento</t>
  </si>
  <si>
    <t>FUENTES DE FINANCIAMIENTO</t>
  </si>
  <si>
    <t>1. Recursos Fiscales</t>
  </si>
  <si>
    <t>2. Financiamientos Internos</t>
  </si>
  <si>
    <t>3. Financiamientos Externos</t>
  </si>
  <si>
    <t>4. Ingresos Propios</t>
  </si>
  <si>
    <t>5. Recursos Federales</t>
  </si>
  <si>
    <t>6. Recursos Estatales</t>
  </si>
  <si>
    <t>7. Otros Recursos</t>
  </si>
  <si>
    <t>Documento que acredita la baja</t>
  </si>
  <si>
    <t>COMPRA</t>
  </si>
  <si>
    <t>141813/141814</t>
  </si>
  <si>
    <t>131205</t>
  </si>
  <si>
    <t>95</t>
  </si>
  <si>
    <t>ESCRITORIO METÁLICO C / 2</t>
  </si>
  <si>
    <t>ARCHIVERO METÁLICO VERTICAL 4 GAVETAS</t>
  </si>
  <si>
    <t>MODULO SECRETARIAL</t>
  </si>
  <si>
    <t>ESCRITORIO MODULAR EN L DOS CAJONES</t>
  </si>
  <si>
    <t>ESTACION DE TRABAJO FISICA (2MESAS,1SILLON, 1 CAJONERA)</t>
  </si>
  <si>
    <t>ESCRITORIO  METAL MADERA</t>
  </si>
  <si>
    <t>ESCRITORIOS METÁLICOS EJECUTIVOS</t>
  </si>
  <si>
    <t>ESCRITORIO TIPO L SENCILLO</t>
  </si>
  <si>
    <t>CONJUNTO SECRETARIAL</t>
  </si>
  <si>
    <t xml:space="preserve">ARCHIVERO 4 GAV. </t>
  </si>
  <si>
    <t>ARCHIVERO 4 GAVETAS MIL-NATU</t>
  </si>
  <si>
    <t>ARCHIVERO 4 GABETAS METÁLICAS,</t>
  </si>
  <si>
    <t>MÓDULOS SECRETARIALES</t>
  </si>
  <si>
    <t>MODULO VOLD</t>
  </si>
  <si>
    <t>ARCHIVERO 4 GABETAS METALICO,</t>
  </si>
  <si>
    <t>ESCRITORIO METALICO C / 2 CAJO</t>
  </si>
  <si>
    <t>ESCRITORIO</t>
  </si>
  <si>
    <t>ARCHIVEROS METALICOS 2 CAVETAS COLOR NEGRO</t>
  </si>
  <si>
    <t>ESCRITORIO DE TRABAJO</t>
  </si>
  <si>
    <t>ARCHIVERO LATERAL</t>
  </si>
  <si>
    <t>ESCRITORIO EJECUTIVO CHOCOLATE</t>
  </si>
  <si>
    <t>LIBRERO - CHOCOLATE</t>
  </si>
  <si>
    <t>ESCRITORIOS CHOCOLATE</t>
  </si>
  <si>
    <t>MESA REDONDA</t>
  </si>
  <si>
    <t>ARCHIVEROS METÁLICOS</t>
  </si>
  <si>
    <t>ESCRITORIO C/ 2 CAJONES</t>
  </si>
  <si>
    <t>ARCHIVERO 4 GABETAS METÁLICO,</t>
  </si>
  <si>
    <t>LIBRERO C / 5 ENTREPAÑOS</t>
  </si>
  <si>
    <t>ARCHIVERO DE 4 GAVETAS</t>
  </si>
  <si>
    <t>MESA DE JUNTAS / COLOR CHOCOLA</t>
  </si>
  <si>
    <t>MESA DE JUNTAS C/10 SILLAS</t>
  </si>
  <si>
    <t>MODULO SECRETARIAL TIPO L</t>
  </si>
  <si>
    <t>MESA CIRCULAR</t>
  </si>
  <si>
    <t>MESA DE JUNTAS</t>
  </si>
  <si>
    <t>ESCRITORIO MODULAR CON JAULA</t>
  </si>
  <si>
    <t>ARMARIO METÁLICO</t>
  </si>
  <si>
    <t>LOCKER FABRICADO EN LAMINA</t>
  </si>
  <si>
    <t>MUEBLE DE 1.50X70X2.16 M DE AL</t>
  </si>
  <si>
    <t>ESCRITORIO MADERA</t>
  </si>
  <si>
    <t>ESCRITORIOS SECRETARIALES</t>
  </si>
  <si>
    <t>ESCRITORIO SECRETARIAL</t>
  </si>
  <si>
    <t xml:space="preserve"> MODULO SECRETARIAL</t>
  </si>
  <si>
    <t>ESCRITORIO MODULO EJECUTIVO</t>
  </si>
  <si>
    <t>RECEPCIÓN CUBIERTA EN MELANINA</t>
  </si>
  <si>
    <t>LIBRERO 4 ESPACIOS EN MELANINA</t>
  </si>
  <si>
    <t>MODULO EJECUTIVO 1.50X70 LATERAL 1 X 50 CM CUBIERTA 19 MM FALDON FIJO ARCHIVERO PEDESTAL CON 3 GAVETAS</t>
  </si>
  <si>
    <t>MODULO EJECUTIVO FRENTE 1.70*60*1.20 LATERALES 1.70*75*1.20 ARCHIVERO PEDESTAL DE 3 GAVETAS</t>
  </si>
  <si>
    <t>BANCA 3 PLAZAS CROMADA ACOJINADA</t>
  </si>
  <si>
    <t>MESA DE TRABAJO DE ACERO INOXIDABLE DE 1.80*.60*.90</t>
  </si>
  <si>
    <t>MESA OPERATIVA BASE METALICA CUBIERTA DE MELANINA GRIS</t>
  </si>
  <si>
    <t>MESA PARA CAFETERIA PARA 10 PERSONAS ACERO INOXIDABLE 1.80*.60*.75</t>
  </si>
  <si>
    <t>ALACENA DE LAMINA PARA MEDICAMENTO</t>
  </si>
  <si>
    <t>ESCRITORIO TIPO L MODELO E</t>
  </si>
  <si>
    <t>ARCHIVERO 3 CAJONES COLOR</t>
  </si>
  <si>
    <t xml:space="preserve"> MESA REDONDA</t>
  </si>
  <si>
    <t>ESCRITORIO  TRADICIONAL</t>
  </si>
  <si>
    <t>SILLÓN EJECUTIVO</t>
  </si>
  <si>
    <t xml:space="preserve">MODULO SECRETARIAL </t>
  </si>
  <si>
    <t>CONJUNTO EJECUTIVO/ COLOR CHER</t>
  </si>
  <si>
    <t>CONJUNTO SECRETARIAL/COLOR CHE</t>
  </si>
  <si>
    <t>FACTURA NO. 342</t>
  </si>
  <si>
    <t>FACTURA NO. 99</t>
  </si>
  <si>
    <t>FACTURA NO. 884</t>
  </si>
  <si>
    <t>FAC NO. 219</t>
  </si>
  <si>
    <t>FACTURA NO. 0535</t>
  </si>
  <si>
    <t>FACTURA NO. 1162</t>
  </si>
  <si>
    <t>FACTURA NO. 09643</t>
  </si>
  <si>
    <t>FACTURA NO. 12600</t>
  </si>
  <si>
    <t>FACTURA NO. 0067</t>
  </si>
  <si>
    <t>FACTURA NO. 0417</t>
  </si>
  <si>
    <t>FACTURA NO. 0418</t>
  </si>
  <si>
    <t>FACTURA NO. 511</t>
  </si>
  <si>
    <t>FACTURA NO. 713</t>
  </si>
  <si>
    <t>FACTURA NO. 1016</t>
  </si>
  <si>
    <t>FAC NO. 163</t>
  </si>
  <si>
    <t>FACTURA  NO. 0417</t>
  </si>
  <si>
    <t>FACTURA NO. 358</t>
  </si>
  <si>
    <t>FACTURA NO. 2024</t>
  </si>
  <si>
    <t>FACTURA NO. 2748</t>
  </si>
  <si>
    <t>FACTURA NO. 2834</t>
  </si>
  <si>
    <t>FACTURA NO. 712</t>
  </si>
  <si>
    <t>FACTURA NO. 61514</t>
  </si>
  <si>
    <t>FACTURA NO. 529</t>
  </si>
  <si>
    <t>FACTURA NO. 0031</t>
  </si>
  <si>
    <t>FACTURA NO. 51</t>
  </si>
  <si>
    <t>FAC. NO. 12688</t>
  </si>
  <si>
    <t>FACTURA NO. 548</t>
  </si>
  <si>
    <t>FAC. NO. 01</t>
  </si>
  <si>
    <t>FAC NO. 95</t>
  </si>
  <si>
    <t>FACTURA NO. 1699</t>
  </si>
  <si>
    <t>FACTURA NO. 107-A000168141</t>
  </si>
  <si>
    <t>FACT. 0475</t>
  </si>
  <si>
    <t>FAC NO. 0417</t>
  </si>
  <si>
    <t>FAC NO. 0475</t>
  </si>
  <si>
    <t>FACTURA NO. 0529</t>
  </si>
  <si>
    <t>FACTURA NO. 05299164</t>
  </si>
  <si>
    <t>ASUNTOS INDIGENAS</t>
  </si>
  <si>
    <t>CATASTRO MUNICIPAL</t>
  </si>
  <si>
    <t>CONTRALORIA MUNICIPAL</t>
  </si>
  <si>
    <t>CONTRALORÍA MUNICIPAL</t>
  </si>
  <si>
    <t>DES. INTEGRAL DE LA FAMILIA</t>
  </si>
  <si>
    <t>DESARROLLO SOCIAL</t>
  </si>
  <si>
    <t>DIR. DES.URB. SER. PUB. MED. AMB.</t>
  </si>
  <si>
    <t>DIRECCION DE DEPORTE</t>
  </si>
  <si>
    <t>DIRECCION DE EDUCACIÓN</t>
  </si>
  <si>
    <t>DIRECCION DE OBRA PUBLICA</t>
  </si>
  <si>
    <t>DIRECCION DE OBRA PÚBLICA</t>
  </si>
  <si>
    <t>DIRECCION DE TURISMO</t>
  </si>
  <si>
    <t>JUZGADO MUNICIPAL</t>
  </si>
  <si>
    <t>PLANEACION E INVERSION</t>
  </si>
  <si>
    <t>REGISTRO CIVIL</t>
  </si>
  <si>
    <t>SECRETARÍA GENERAL</t>
  </si>
  <si>
    <t>SEGURIDAD CIUDADANA</t>
  </si>
  <si>
    <t>SEGURIDAD PUBLICA</t>
  </si>
  <si>
    <t>SEGURIDAD PÚBLICA</t>
  </si>
  <si>
    <t>DESARROLLO POLICIAL Y PREVENCION DEL DELITO</t>
  </si>
  <si>
    <t>CONTRALORÁ MUNICIPAL</t>
  </si>
  <si>
    <t>SEGURIDAD VIAL Y TRANSITO</t>
  </si>
  <si>
    <t>SINDICATURA MUNICIPAL</t>
  </si>
  <si>
    <t>TESORERÍA MUNICIPAL</t>
  </si>
  <si>
    <t>UNIDAD ENLACE TRANSP. Y ACC. INF. PUB.</t>
  </si>
  <si>
    <t>VINCULACIÓN SOCIAL</t>
  </si>
  <si>
    <t>1241-1-5111</t>
  </si>
  <si>
    <t>5100 MOBILIARIO Y EQUIPO DE ADMINISTRACIÓN</t>
  </si>
  <si>
    <t>511 MUEBLES DE OFICINA Y ESTANTERÍA</t>
  </si>
  <si>
    <t>ESTUFA</t>
  </si>
  <si>
    <t>BASE CON RAMPA DE TUBULAR</t>
  </si>
  <si>
    <t>MODULO DE RECEPCIÓN</t>
  </si>
  <si>
    <t>BARRA DE ACERO INOXIDABLES DE 1.80*.60*.90</t>
  </si>
  <si>
    <t>CONTRABARRA DE ACERO INOXIDABLE1.80*.60*.90</t>
  </si>
  <si>
    <t>ALACENA DE ACERO INOXIDABLE DE .80*.40*1.160</t>
  </si>
  <si>
    <t>LITERAS DE TUBULAR</t>
  </si>
  <si>
    <t>1441-2-5121</t>
  </si>
  <si>
    <t>SECRETARIO GENERAL</t>
  </si>
  <si>
    <t>FACTURA NO. 13706</t>
  </si>
  <si>
    <t>FAC NO. A 2</t>
  </si>
  <si>
    <t>FAC NO. 22</t>
  </si>
  <si>
    <t>ARCHIVERO JM 147120 4 GAVETAS</t>
  </si>
  <si>
    <t>FACTURA NO.AD5643</t>
  </si>
  <si>
    <t>512 MUEBLES EXCEPTO DE OFICINA Y ESTANTERÍA</t>
  </si>
  <si>
    <t>513 BIENES ARTÍSTICOS, CULTURALES Y CIENTÍFICOS</t>
  </si>
  <si>
    <t>CUADRO QUETZALAPA</t>
  </si>
  <si>
    <t>CUADRO PRESIDENTE</t>
  </si>
  <si>
    <t>1247-1-5131</t>
  </si>
  <si>
    <t>SECRETARIA GENERAL</t>
  </si>
  <si>
    <t>FACTURA NO. 0105</t>
  </si>
  <si>
    <t>515 EQUIPO DE CÓMPUTO Y TECNOLOGÍAS DE LA INFORMACIÓN</t>
  </si>
  <si>
    <t>POSE/30279796</t>
  </si>
  <si>
    <t>A1141</t>
  </si>
  <si>
    <t>246A4174</t>
  </si>
  <si>
    <t>1418135/1418125</t>
  </si>
  <si>
    <t>VIDEO WWALL (8 PANTALLAS)</t>
  </si>
  <si>
    <t>DESKTOP LENOVO - AIO C260 BING</t>
  </si>
  <si>
    <t xml:space="preserve">ESCANER, CAMA PLANA, RESOLUCIÓN ÓPTICA </t>
  </si>
  <si>
    <t>WORKSTATION 8GB EN RAM 1TB EN DISCO DURO</t>
  </si>
  <si>
    <t>MULTIFUNCIONAL CAMA PLANA, DOBLE CARTA</t>
  </si>
  <si>
    <t>CPU COMPUTADORA</t>
  </si>
  <si>
    <t>PLOTTER DE 36" ESCANEA, COPIA E IMPRIME</t>
  </si>
  <si>
    <t>COMPUTADORQA LENOVO</t>
  </si>
  <si>
    <t>DESKTOP HP 20-E112LA</t>
  </si>
  <si>
    <t>IMPRESORA MULTIFUNCIONAL</t>
  </si>
  <si>
    <t>PC ALL IN ONE LENOVO</t>
  </si>
  <si>
    <t>IMPRESORA BROTHER M 485</t>
  </si>
  <si>
    <t>COMPUTADORA HP 280 CORE I5 6600</t>
  </si>
  <si>
    <t>BROTHER MFC J6920 DW DOBLE CARTA TINTA CONTINUA</t>
  </si>
  <si>
    <t>LAPTOP LENOVO CORE I7 CON MALETIN</t>
  </si>
  <si>
    <t>PC ENSAMBLE AMD 2.8 GHZ</t>
  </si>
  <si>
    <t>IMPRESORA BROTHER 4620 MULTIFUNCIONAL</t>
  </si>
  <si>
    <t>IMPRESORA MULTIFUNCIONAL XEROX WORKCENTER CON REGULADOR</t>
  </si>
  <si>
    <t xml:space="preserve">CORRECTOR DE VOLTAJE </t>
  </si>
  <si>
    <t>EQUIPO DE COMPUTO / ENSAMBLA</t>
  </si>
  <si>
    <t>LAPTOP LENOVO</t>
  </si>
  <si>
    <t>PC ENSAMBLE MONITOR CPU ACTECK</t>
  </si>
  <si>
    <t>IMPRESORA MULTIFUNCIONAL MONOCROMÁTICA</t>
  </si>
  <si>
    <t>PC ESCRITORIO AMD FX-8320, BOSINAS, QUEMADOR,MOUSE TECLADO USB TARJETA DE RED INALABRICA REGULADOR</t>
  </si>
  <si>
    <t>XEROX MULTIFUNCIONAL  WC M118</t>
  </si>
  <si>
    <t>LAPTOP CORE</t>
  </si>
  <si>
    <t>PC ACTECK</t>
  </si>
  <si>
    <t>SERVERS (CORi7, 16 GB RAM, TARJETA DE VIDEO PATA 4 MONITORES, LECTOR DE TARJETAS SD Y USB, TECLADO MAUSE)</t>
  </si>
  <si>
    <t>MONITORES 32" LED CON SOPORTE PARA ESTACION DE TRABAJO.</t>
  </si>
  <si>
    <t>HP AIO AMD 500/4 WIN 10 LECTOR DE TARJET</t>
  </si>
  <si>
    <t>COMPUTADORA HP WINDOWS 7</t>
  </si>
  <si>
    <t>IMPRESORA BROTHER</t>
  </si>
  <si>
    <t>FUSOR PASHER XEROX 6700 UNIDAD DE IMAGEN</t>
  </si>
  <si>
    <t>ENLACE DE TRANSMISIÓN DE DATOS DE ALT</t>
  </si>
  <si>
    <t>SWITCH 24 PUERTOS POE MARCA CISCO MOD</t>
  </si>
  <si>
    <t>IMPRESORA LASER A COLOR MARCA XEROX MO</t>
  </si>
  <si>
    <t>LECTOR BIOMETRICO DE RECONOCIMIENTO FA</t>
  </si>
  <si>
    <t xml:space="preserve">PROYECTOR MARCA EPSON </t>
  </si>
  <si>
    <t>RUTEADOR INALÁMBRICO CISCO RV-130W</t>
  </si>
  <si>
    <t>FIREWALL MARCA FORTINET  FORTIGATE-30D</t>
  </si>
  <si>
    <t>FULTIFUNCIONAL EPSON ACOTANK L575 ADF WIFI 33PPM/15PPM  (C11CE90301)</t>
  </si>
  <si>
    <t>PROYECTOR VIEWSONIC 3DHDTV 4000 330 WATTS</t>
  </si>
  <si>
    <t>PC DE ESCRITORIO PROCESADOR CORE i 7 16 GB EN RAM Y DISCO DURO DE 1 TB</t>
  </si>
  <si>
    <t>LAPTOP ASUS T300L 256GB</t>
  </si>
  <si>
    <t>IMPRESORA BROTHER J485</t>
  </si>
  <si>
    <t>COMPUTADORA/JUZGADO MUNICIPAL</t>
  </si>
  <si>
    <t>PC ACTECCK CPU/MONITOR</t>
  </si>
  <si>
    <t>COMPUTADORA ACER</t>
  </si>
  <si>
    <t>IMPRESORA EPSON</t>
  </si>
  <si>
    <t>CEROX WORKCENTRE COPIADO</t>
  </si>
  <si>
    <t>EQUIPO HP ELITE 800G1SFF CI5</t>
  </si>
  <si>
    <t>SCANER KODAK I2620 SCANNER 70 PPM/140 NEGRO</t>
  </si>
  <si>
    <t>LX-350 IMPRESORA DE MATRIZ</t>
  </si>
  <si>
    <t>PC</t>
  </si>
  <si>
    <t>MULTIFUNCIONAL MONOCROMÁTICA</t>
  </si>
  <si>
    <t>ESCANER HP ACANJET 2500F1 CAMA PLANA</t>
  </si>
  <si>
    <t>IMP LASERJET PRO MFP M125A</t>
  </si>
  <si>
    <t xml:space="preserve">IMPRESORA </t>
  </si>
  <si>
    <t>LAPTOP LENOVO CORE IM7 CON MALETIN</t>
  </si>
  <si>
    <t>COMPUTADORA DESKTOP PRES CQ2</t>
  </si>
  <si>
    <t xml:space="preserve">MULTIFUNCIONAL BROTHER </t>
  </si>
  <si>
    <t>COMPURADORA AIO LEN</t>
  </si>
  <si>
    <t>1 IMPRESORA EPSON</t>
  </si>
  <si>
    <t>IMPRESORA BROTHER J6930DW</t>
  </si>
  <si>
    <t>MULTIFUNCIONAL EPSON L380</t>
  </si>
  <si>
    <t>IMPRESORA HP LASER JET PRO M12W</t>
  </si>
  <si>
    <t>COMPUTADORA DE ESCRITORIO A10AMD</t>
  </si>
  <si>
    <t>ENSAMBLE QUARONI</t>
  </si>
  <si>
    <t>PC DE ESCRITORIO DELL OPTIPLEX 7040</t>
  </si>
  <si>
    <t>KIT DE TIERRA FISICA</t>
  </si>
  <si>
    <t>IMPRESORA</t>
  </si>
  <si>
    <t>SCANNER</t>
  </si>
  <si>
    <t>COMPUTADORA PORTATIL</t>
  </si>
  <si>
    <t>ADQUISICIÓN DE EQUIPO DE CÓMPUTO Y SOFTWARE PARA EL DESARROLLO DE LOS PROGRAMAS</t>
  </si>
  <si>
    <t>1241-3-5151</t>
  </si>
  <si>
    <t>CENTRO ESTRATEGICO DE MONITOREO Y COMUNICACIÓN</t>
  </si>
  <si>
    <t>EDUCACIÓN</t>
  </si>
  <si>
    <t>CE.RE.SO.</t>
  </si>
  <si>
    <t>CERESO</t>
  </si>
  <si>
    <t>COMUNICACION SOCIAL</t>
  </si>
  <si>
    <t>DESARROLLO RURAL</t>
  </si>
  <si>
    <t xml:space="preserve">DIRECCIÓN DE TURISMO </t>
  </si>
  <si>
    <t>SECRETARÍA DE SEGURIDAD CIUDADANA</t>
  </si>
  <si>
    <t>ARCHIVO MUNICIPAL</t>
  </si>
  <si>
    <t>TESORERIA MUNICIPAL</t>
  </si>
  <si>
    <t>CONTRALOR MUNICIPAL</t>
  </si>
  <si>
    <t>UNIDAD ENLACE TRANP. ACC. INF. PUBL.</t>
  </si>
  <si>
    <t>OBRA PÚBLICA</t>
  </si>
  <si>
    <t>FAC NO. 493</t>
  </si>
  <si>
    <t>FACTURA NO. 1167</t>
  </si>
  <si>
    <t>FAC NO. POSE/30279796</t>
  </si>
  <si>
    <t>FACTURA NO. 66</t>
  </si>
  <si>
    <t>FACTURA NO. 55</t>
  </si>
  <si>
    <t>FAC NO. A1141</t>
  </si>
  <si>
    <t>FACTURA NO. 6</t>
  </si>
  <si>
    <t>FAC. NO. CA 9739</t>
  </si>
  <si>
    <t>FAC NO. 184</t>
  </si>
  <si>
    <t>FACTURA NO. 53</t>
  </si>
  <si>
    <t>FAC NO. A709</t>
  </si>
  <si>
    <t>FAC. NO. A 4174</t>
  </si>
  <si>
    <t>FAC NO. CA 8229</t>
  </si>
  <si>
    <t>FACTURA NO. A309</t>
  </si>
  <si>
    <t>FACTURA NO. 8</t>
  </si>
  <si>
    <t>FACT. 11</t>
  </si>
  <si>
    <t>FAC NO. CA 9274</t>
  </si>
  <si>
    <t>FAC NO. 36</t>
  </si>
  <si>
    <t>FACTURA NO. A868</t>
  </si>
  <si>
    <t>FAC NO. CA 8683</t>
  </si>
  <si>
    <t>FACT. 55</t>
  </si>
  <si>
    <t>FACT 55</t>
  </si>
  <si>
    <t>FACT 57</t>
  </si>
  <si>
    <t>FAC 57</t>
  </si>
  <si>
    <t>FACTURA NO. 36</t>
  </si>
  <si>
    <t>FACTURA NO. 1859</t>
  </si>
  <si>
    <t>FACTURA NO. 2379</t>
  </si>
  <si>
    <t>FAC NO. A1057</t>
  </si>
  <si>
    <t>FAC NO. CA 7432</t>
  </si>
  <si>
    <t>FAC NO. CA 5826</t>
  </si>
  <si>
    <t>FAC NO. CA 8613</t>
  </si>
  <si>
    <t>FAC NO. 964744</t>
  </si>
  <si>
    <t>FAC. NO. BOE7FFA</t>
  </si>
  <si>
    <t>FAC. NO. CA 10228</t>
  </si>
  <si>
    <t>FAC. NO. 295</t>
  </si>
  <si>
    <t>FAC. NO. 470</t>
  </si>
  <si>
    <t>FAC. NO. 434</t>
  </si>
  <si>
    <t>FAC NO. CA 11205</t>
  </si>
  <si>
    <t>FAC NO. CA 11250</t>
  </si>
  <si>
    <t>FAC NO. CA 11294</t>
  </si>
  <si>
    <t>FAC NO. 950</t>
  </si>
  <si>
    <t xml:space="preserve"> Factura: 2767</t>
  </si>
  <si>
    <t>N/A</t>
  </si>
  <si>
    <t xml:space="preserve">  519 OTRO MOBILIARIO Y EQUIPO DE ADMINISTRACION</t>
  </si>
  <si>
    <t>DISTANCIONOMETRO</t>
  </si>
  <si>
    <t>MM6 C / POST PROCESO GPS PRO</t>
  </si>
  <si>
    <t>REFRIGERADOR</t>
  </si>
  <si>
    <t>REFRIGERADOR ACROS METALICO</t>
  </si>
  <si>
    <t>TINA DE HIDROTERAPIA MIEMBROS SUPERIORES</t>
  </si>
  <si>
    <t>RELOJES CENTENARIO</t>
  </si>
  <si>
    <t>MANGUERA CONTRA INCENDIO DE 1 1/2" X 30 MTS.</t>
  </si>
  <si>
    <t>DESPACHADORA DE AGUA</t>
  </si>
  <si>
    <t>COPIADORA SAMSUNG MODELO 4580 CARTA Y OFICIO 45 PAG * MIN</t>
  </si>
  <si>
    <t>MAQUINA CONTADORA DE MONEDAS</t>
  </si>
  <si>
    <t>1241-9-5191</t>
  </si>
  <si>
    <t>PROTECCIÓN CIVIL Y BOMBEROS</t>
  </si>
  <si>
    <t>CONTRALORIA MUNCIPAL</t>
  </si>
  <si>
    <t>FACTURA NO 99</t>
  </si>
  <si>
    <t>FACTURA NO. 0154</t>
  </si>
  <si>
    <t>FACTURA NO. 2605011</t>
  </si>
  <si>
    <t>FAC NO. AD 3166</t>
  </si>
  <si>
    <t>FACTURA NO. 3485</t>
  </si>
  <si>
    <t>FACTURA NO. 1112</t>
  </si>
  <si>
    <t>FAC. NO. 4397</t>
  </si>
  <si>
    <t>FACT. CABZ254735</t>
  </si>
  <si>
    <t>FAC. NO. 7726</t>
  </si>
  <si>
    <t>5200 MOBILIARIO Y EQUIPO</t>
  </si>
  <si>
    <t>521 EQUPO Y APARATOS AUDIOVISUALES</t>
  </si>
  <si>
    <t>BOOMBOX AMPLIFICADO SATD 15 PULGADAS CON PEDESTAL</t>
  </si>
  <si>
    <t>CONMUTADOR DE VOZ IP MARCA AVAYA MODE</t>
  </si>
  <si>
    <t>PANTALLA SAMSUNG 82" HD/4K SMART</t>
  </si>
  <si>
    <t>1242-1-5211</t>
  </si>
  <si>
    <t>FAC NO. A 82</t>
  </si>
  <si>
    <t>523 CÁMARAS FOTOGRÁFICAS</t>
  </si>
  <si>
    <t xml:space="preserve">CAMARA DIGITAL    </t>
  </si>
  <si>
    <t xml:space="preserve">CAMARA DIGITAL SONY </t>
  </si>
  <si>
    <t>KIT DE 4 CAMARAS EPCOM 1080P 2MP CCTV CON CAPACIDAD DE 1 TB</t>
  </si>
  <si>
    <t>1242-3-5231</t>
  </si>
  <si>
    <t>FAC NO. CA 6537</t>
  </si>
  <si>
    <t>EDUCACION</t>
  </si>
  <si>
    <t>5300 EQUIPO E INSTRUMENTAL MÉDICO Y DE LABORATORIO</t>
  </si>
  <si>
    <t>531 EQUIPO MÉDICO Y DE LABORATORIO</t>
  </si>
  <si>
    <t>MESA DE EXPLORACIÓN UNIVERSAL</t>
  </si>
  <si>
    <t>BAJA DE DEUDOR PHISIOTEC S.A DE C.V.</t>
  </si>
  <si>
    <t>1243-1-5311</t>
  </si>
  <si>
    <t>FAC NO. 139</t>
  </si>
  <si>
    <t>FAC NO.</t>
  </si>
  <si>
    <t>5400 VEHÍCULOS Y EQUIPO DE TRANSPORTE</t>
  </si>
  <si>
    <t>541 VEHÍCULOS Y EQUIPO TERRESTRE</t>
  </si>
  <si>
    <t>B000004280</t>
  </si>
  <si>
    <t>B000004279</t>
  </si>
  <si>
    <t>B00000469</t>
  </si>
  <si>
    <t>B00000462</t>
  </si>
  <si>
    <t>B000003943</t>
  </si>
  <si>
    <t>VET-541-059</t>
  </si>
  <si>
    <t>VET-541-058</t>
  </si>
  <si>
    <t>VET-541-057</t>
  </si>
  <si>
    <t>VET-541-056</t>
  </si>
  <si>
    <t>NISSAN / PICK UP 2016</t>
  </si>
  <si>
    <t>NISSAN NP300 PICK UP</t>
  </si>
  <si>
    <t>CAMIONETA NISSAN</t>
  </si>
  <si>
    <t>NISSAN TSURU GSI T/M EQP NISAN</t>
  </si>
  <si>
    <t>CAMIONETA DOBLE CABINA</t>
  </si>
  <si>
    <t>CAMIONETA DOBLE CABINA COLOR</t>
  </si>
  <si>
    <t>NISSAN PICK-UP NP300 VER. ESP.</t>
  </si>
  <si>
    <t>NISSAN PICK-UP NP300</t>
  </si>
  <si>
    <t>GRUA HIDRAULICA AMCO VEBA</t>
  </si>
  <si>
    <t>CAMIONETA SILVERADO EQUIPADA S</t>
  </si>
  <si>
    <t>CUATRIMOTO HONDA BIG REC 2009</t>
  </si>
  <si>
    <t>UNIDAD EXPRESS</t>
  </si>
  <si>
    <t>UNIDAD CRUZE</t>
  </si>
  <si>
    <t>CAMIONETA TITAN NISSAN 2014</t>
  </si>
  <si>
    <t>CAMIONETA FORD CON EQUIPAMIENTO</t>
  </si>
  <si>
    <t>CAMIONETA TITAN NISSAN 2015</t>
  </si>
  <si>
    <t>VEHICULO DOBLE CABINA NISAN</t>
  </si>
  <si>
    <t>CAMIONETA PATRULLA</t>
  </si>
  <si>
    <t>CAMIONETA 4X4</t>
  </si>
  <si>
    <t>CAMIONETA 4X2</t>
  </si>
  <si>
    <t>CAMIONETA MARCA DODGE TIPO RAM</t>
  </si>
  <si>
    <t>CAMIONETA FORD EQUIPADA  SEGUR</t>
  </si>
  <si>
    <t>CAMIONETA SILVERADO 1500 CHEVROLET</t>
  </si>
  <si>
    <t>CAMIONETA RAM 1500</t>
  </si>
  <si>
    <t>CAMIONETA FORD EQUIPADA SEGURI</t>
  </si>
  <si>
    <t>MOTOCICLETAS</t>
  </si>
  <si>
    <t>BICICLETA</t>
  </si>
  <si>
    <t>CAMIONETA FORD F-150 4X2 DOBLE CABINA</t>
  </si>
  <si>
    <t>VEHICULO JETTA SEDAN VOLKSWAGEN</t>
  </si>
  <si>
    <t>VEHICULO  DOBLE CABINA NISSAN</t>
  </si>
  <si>
    <t>VEHICULO  AUTOMOVIL COLOR BLANCO</t>
  </si>
  <si>
    <t>VEHICULO  COLOR BLANCO NISSA</t>
  </si>
  <si>
    <t>FORD F-150</t>
  </si>
  <si>
    <t>VOLKSWAGEN JETTA TRENDLINE 2018</t>
  </si>
  <si>
    <t>VEHÍCULO FORD F-450 SUPER DUTY XL CHAS CAB.</t>
  </si>
  <si>
    <t>1244-1-5411</t>
  </si>
  <si>
    <t>PROTECCIÓN CIVIL</t>
  </si>
  <si>
    <t>FACTURA NO. B000007942</t>
  </si>
  <si>
    <t>FACTURA NO. B000002232</t>
  </si>
  <si>
    <t>FAC NO. B000004280</t>
  </si>
  <si>
    <t>FACTURA NO. B000002565</t>
  </si>
  <si>
    <t>FACTURA NO. V20</t>
  </si>
  <si>
    <t>FAC NO. B000004279</t>
  </si>
  <si>
    <t>FACTURA NO. B000002566</t>
  </si>
  <si>
    <t>FACTURA NO. V19</t>
  </si>
  <si>
    <t>FACTURA NO. B000002233</t>
  </si>
  <si>
    <t>FACTURA NO. B000002344</t>
  </si>
  <si>
    <t>FACTURA NO. B000002345</t>
  </si>
  <si>
    <t>FACTURA NO. B000002564</t>
  </si>
  <si>
    <t>FACTURA NO. 1607</t>
  </si>
  <si>
    <t>FACTURA NO. A03956</t>
  </si>
  <si>
    <t>FACTURA NO. 11234</t>
  </si>
  <si>
    <t>FACT. A0000000000,  S000000000</t>
  </si>
  <si>
    <t>FACT. A000001726, S000000025</t>
  </si>
  <si>
    <t>FAC NO. B00000469</t>
  </si>
  <si>
    <t>FAC NO. B00000462</t>
  </si>
  <si>
    <t>FAC NO. B000003943</t>
  </si>
  <si>
    <t xml:space="preserve">FACTURA NO. B000003945 </t>
  </si>
  <si>
    <t>FACTURA NO. B000003946</t>
  </si>
  <si>
    <t xml:space="preserve">FACTURA NO. B000003947 </t>
  </si>
  <si>
    <t>FACTURA NO. B000003949</t>
  </si>
  <si>
    <t>FACTURA NO. B000003951</t>
  </si>
  <si>
    <t xml:space="preserve">FACTURA NO. B000003952 </t>
  </si>
  <si>
    <t>FACTURA NO. A43312</t>
  </si>
  <si>
    <t xml:space="preserve">FACTURA NO. A43311 </t>
  </si>
  <si>
    <t xml:space="preserve">FACTURA NO. A43310 </t>
  </si>
  <si>
    <t>FACTURA NO. A43308</t>
  </si>
  <si>
    <t>FACTURA NO. 024514</t>
  </si>
  <si>
    <t>FACTURA NO. 5756</t>
  </si>
  <si>
    <t>FACTURA NO. A03640</t>
  </si>
  <si>
    <t>FACTURA NO. 2794</t>
  </si>
  <si>
    <t>FACTURA NO. 5859</t>
  </si>
  <si>
    <t>FACTURA NO. 024516</t>
  </si>
  <si>
    <t>FACTURA NO. 2185, 84, 82, 83, 80, 81, 87 Y 86</t>
  </si>
  <si>
    <t>FACTURA NO. 349</t>
  </si>
  <si>
    <t>FAC. NO. 12851</t>
  </si>
  <si>
    <t>FAC. NO. 12850</t>
  </si>
  <si>
    <t>FAC. NO. 12849</t>
  </si>
  <si>
    <t>FAC. NO. 12852</t>
  </si>
  <si>
    <t>FACTURA NO. B000003948</t>
  </si>
  <si>
    <t>FACTURA NO. B000003950</t>
  </si>
  <si>
    <t>FACTURA NO. V67</t>
  </si>
  <si>
    <t>FACTURA NO. V21</t>
  </si>
  <si>
    <t>FACTURA NO. B000002567</t>
  </si>
  <si>
    <t>FACTURA NO. V22</t>
  </si>
  <si>
    <t>FAC NO. A1812</t>
  </si>
  <si>
    <t>FAC NO. A1813</t>
  </si>
  <si>
    <t>FAC NO. A1814</t>
  </si>
  <si>
    <t>FAC NO. A1815</t>
  </si>
  <si>
    <t>FAC NO. A 1808</t>
  </si>
  <si>
    <t>FAC NO. A 1870</t>
  </si>
  <si>
    <t>5500 EQUIPO DE DEFENSA Y SEGURIDAD</t>
  </si>
  <si>
    <t>551 EQUIPO DE DEFENSA Y SEGURIDAD</t>
  </si>
  <si>
    <t>CHALECOS BALISTICO NIVEL III-A</t>
  </si>
  <si>
    <t>CASCOS ANTIBALAS EN POLIETI</t>
  </si>
  <si>
    <t>ESCUDO KEVLAR NIVEL III-A</t>
  </si>
  <si>
    <t>MASCARAS ANTIGAS</t>
  </si>
  <si>
    <t>ARNES TIPO SILLA PARA RAPEL</t>
  </si>
  <si>
    <t>TOC TOC PARA INTERVENCIONES</t>
  </si>
  <si>
    <t>FLECHA PARA INTERVENCIONES E</t>
  </si>
  <si>
    <t xml:space="preserve">AIRE ACONDICIONADO </t>
  </si>
  <si>
    <t>TPH700 MICROLOUDSPEAKER COMPLETOS</t>
  </si>
  <si>
    <t>PISTOLAS BERETTA PMM 92 FS</t>
  </si>
  <si>
    <t xml:space="preserve"> CASCO BALISTICO NIVEL 111-A-A</t>
  </si>
  <si>
    <t>CHALECO BALISTICO  NIVEL 111-A-A</t>
  </si>
  <si>
    <t>PUNTERO LASER.</t>
  </si>
  <si>
    <t>MASCARA ANTIGAS</t>
  </si>
  <si>
    <t>BINOCULARES UPCLOSE DE 20*50MM</t>
  </si>
  <si>
    <t>PINZAS DE CORTE. IDEAL PARA ROMPER CER</t>
  </si>
  <si>
    <t>TORRETAS EQUIPO COMPLETO</t>
  </si>
  <si>
    <t>TORRETAS ULTRA DELGADAS DE 8</t>
  </si>
  <si>
    <t>ESCUDOS DE POLICARBONATO CON CANALETA</t>
  </si>
  <si>
    <t>FUNDAS PARA PIETRO BERETA 9</t>
  </si>
  <si>
    <t>RADAR  MARCA BUSHNELL PARA V</t>
  </si>
  <si>
    <t>1245-0-5511</t>
  </si>
  <si>
    <t>FAC NO. 323</t>
  </si>
  <si>
    <t>FACTURA NO. 0573</t>
  </si>
  <si>
    <t>FACTURA NO. 0576</t>
  </si>
  <si>
    <t>FACT. F5151</t>
  </si>
  <si>
    <t>RBO  800091</t>
  </si>
  <si>
    <t>FACTURA NO. P850</t>
  </si>
  <si>
    <t>FACT. P855</t>
  </si>
  <si>
    <t>FACT. P 905</t>
  </si>
  <si>
    <t>FACTURA NO. 331</t>
  </si>
  <si>
    <t>FACTURA NO. 2126</t>
  </si>
  <si>
    <t>FACTURA NO. 347</t>
  </si>
  <si>
    <t>FACT. 0765</t>
  </si>
  <si>
    <t>FACTURA NO. 0765</t>
  </si>
  <si>
    <t>CAMARA PARA CASCO POLICIAL HAUSBELL 32 G 12 MP HD 1080P SE</t>
  </si>
  <si>
    <t>SISTEMA DE ILUMINACION PARA TRABAJOS DE CAMPO PORTATIL CON UN PROMEDIO DE 3000 A 7000 LUMENES</t>
  </si>
  <si>
    <t>FAC NO. 8761</t>
  </si>
  <si>
    <t>561 MAQUINARIA Y EQUIPO AGROPUECUARIO</t>
  </si>
  <si>
    <t>5600 MAQUINARIA, OTROS EQUIPOS Y HERRAMIENTAS</t>
  </si>
  <si>
    <t>DESBROZADORA HUSQVARNA 41.5 CCTUBO</t>
  </si>
  <si>
    <t>DESBROZADORA  STIHL</t>
  </si>
  <si>
    <t>1246-1-5611</t>
  </si>
  <si>
    <t>DIRECCIÓN DE DEPORTE</t>
  </si>
  <si>
    <t>FACTURA 646</t>
  </si>
  <si>
    <t>FACTURA NO.  44338 G</t>
  </si>
  <si>
    <t>FACTURA No. A1869</t>
  </si>
  <si>
    <t>562 MAQUINARIA Y EQUIPO INDUSTRIAL</t>
  </si>
  <si>
    <t>G 93857</t>
  </si>
  <si>
    <t>G 19055</t>
  </si>
  <si>
    <t>BOMBA EVANS 1.50 HP DOMESTICA 110/220V</t>
  </si>
  <si>
    <t xml:space="preserve">HIDROLAVADORA DE GASOLINA PROFESIONAL 2700 PSI </t>
  </si>
  <si>
    <t>1246-2-5621</t>
  </si>
  <si>
    <t>FAC NO. G 93857</t>
  </si>
  <si>
    <t>FAC NO. G 19055</t>
  </si>
  <si>
    <t>563 MAQUINARIA Y EQUIPO DE CONSTRUCCIÓN</t>
  </si>
  <si>
    <t>BAILARINA MIKASA C/ MOTOR A4</t>
  </si>
  <si>
    <t>1246-3-5631</t>
  </si>
  <si>
    <t>FACTURA NO. 2</t>
  </si>
  <si>
    <t>565 EQUIPOS DE COMUNICACIÓN Y TELECOMUNICACIÓN</t>
  </si>
  <si>
    <t>ANTENA SYSCOM 450-470 MHZ</t>
  </si>
  <si>
    <t>GPS MOD 3BP093922 MARCA GERMIN</t>
  </si>
  <si>
    <t>RADIO PORTÁTIL HYTERA 136-174M</t>
  </si>
  <si>
    <t>RADIO HYTERA MOBILE TM628 VHF1</t>
  </si>
  <si>
    <t>RADIO MOVIL TPM700 CON FILTRO Y BOCIN</t>
  </si>
  <si>
    <t>TERMINAL PORTATIL TETRAPOL TPH9000 CARGADOR CLIP Y MICROPERA</t>
  </si>
  <si>
    <t>CONMUTADOR PANASONIC</t>
  </si>
  <si>
    <t>RADIOS MOVILES  TPM700 COMPLETOS</t>
  </si>
  <si>
    <t>TERMINALES PORTATIL G3</t>
  </si>
  <si>
    <t>RADIO BASE  COMPLETA</t>
  </si>
  <si>
    <t>RADIO PORTATIL KENW 450-520 MHZ</t>
  </si>
  <si>
    <t>TELÉFONO MARCA AVAYA MODELO 1608-I IP</t>
  </si>
  <si>
    <t>CARGADOR DE BATERIA 15 AMP SAMLEX</t>
  </si>
  <si>
    <t>RADIO MÓVIL</t>
  </si>
  <si>
    <t>RADIO PORTATIL</t>
  </si>
  <si>
    <t>RADIO KENW. 450 - 520 MHZ 4W 1</t>
  </si>
  <si>
    <t>RADIOS PORTATILES EN LA BAN</t>
  </si>
  <si>
    <t xml:space="preserve">RADIO MOVIL TPM700 CON KIT DE INSTALACIÓN Y ANTENA M9610CS G1 </t>
  </si>
  <si>
    <t>1246-5-5651</t>
  </si>
  <si>
    <t>FACTURA NO. CAA 46</t>
  </si>
  <si>
    <t>FACTURA NO. 112</t>
  </si>
  <si>
    <t>FACTURA NO. CAA 30</t>
  </si>
  <si>
    <t>FAC NO. F 6503</t>
  </si>
  <si>
    <t>FACTURA NO. 1203</t>
  </si>
  <si>
    <t>FACTURA NO. 248</t>
  </si>
  <si>
    <t>FACTURA NO. CAA218</t>
  </si>
  <si>
    <t>FACTURA NO. 8193</t>
  </si>
  <si>
    <t>FACTURA NO. 460</t>
  </si>
  <si>
    <t>FACTURA NO. CAA 35</t>
  </si>
  <si>
    <t>FACTURA NO. 2127</t>
  </si>
  <si>
    <t>FAC. NO. F 7782</t>
  </si>
  <si>
    <t>RADIO BASE HYTERA MD-786</t>
  </si>
  <si>
    <t>566 EQUIPO DE GENERACIÓN ELÉCTRICA, APARATOS Y ACCESORIOS ELÉCTRICOS</t>
  </si>
  <si>
    <t>FUENTE ASTRON REGULADA 12</t>
  </si>
  <si>
    <t>REGULADOR 6 CONECTORES</t>
  </si>
  <si>
    <t>BAFLE PROFR. 15"</t>
  </si>
  <si>
    <t>BAFLE AMPLIFICADO J&amp;B</t>
  </si>
  <si>
    <t>BAFLE JBL</t>
  </si>
  <si>
    <t>MEZCLADORA</t>
  </si>
  <si>
    <t>PODER QSC 1850</t>
  </si>
  <si>
    <t>RESPALDO DE ENERGIA UPC (APC)</t>
  </si>
  <si>
    <t>BAFLE AMPLIFICADO C / TRIPIE</t>
  </si>
  <si>
    <t>PLANTA DE LUZ 15KW</t>
  </si>
  <si>
    <t>UPS MARCA TRIPPLITE T550U</t>
  </si>
  <si>
    <t>UPS</t>
  </si>
  <si>
    <t>1246-6-5661</t>
  </si>
  <si>
    <t>FACTURA NO. 50867</t>
  </si>
  <si>
    <t>FAC. 2107</t>
  </si>
  <si>
    <t>FAC NO, 219</t>
  </si>
  <si>
    <t>FACTURA NO. 40</t>
  </si>
  <si>
    <t>30/01/2014</t>
  </si>
  <si>
    <t>567 HERRAMIENTAS Y MÁQUINARIA-HERRAMIENTAS</t>
  </si>
  <si>
    <t>ARBOL DE 4 PLANOS DE 6 M. Y CON ESTRELLA</t>
  </si>
  <si>
    <t>PULIDORA INDUSTRIAL</t>
  </si>
  <si>
    <t>DESBROZADORA STIHL 280</t>
  </si>
  <si>
    <t>MARTILLO PERFORADOR SDS-PLUS 2KG GBH2-26DRE 11253 SDS PLUS 800W</t>
  </si>
  <si>
    <t>TEMPLETES METALICOS FORRADOS C TRIPLAY</t>
  </si>
  <si>
    <t>PODADORA HUSQVARNA M</t>
  </si>
  <si>
    <t>MOTOSIERRA STIHL MS-361 28PUL</t>
  </si>
  <si>
    <t>DESBROZADORA, CORTASETOS, PODADORA, TIJERA PARA PODAR, MACHETES, CAJA DE LIMAS, TERMOFUSOR</t>
  </si>
  <si>
    <t>MOTOSIERRAS STIHL MS-361 28 PUL</t>
  </si>
  <si>
    <t>1246-7-5671</t>
  </si>
  <si>
    <t>PROTECCION CIVIL</t>
  </si>
  <si>
    <t>FACT. 6558</t>
  </si>
  <si>
    <t>FAC NO. 4786</t>
  </si>
  <si>
    <t>FAC NO. 310</t>
  </si>
  <si>
    <t>FAC NO. 93816 G</t>
  </si>
  <si>
    <t>FACTURA NO. 5</t>
  </si>
  <si>
    <t>FAC NO. 2986</t>
  </si>
  <si>
    <t>FAC NO. 466 G</t>
  </si>
  <si>
    <t>FAC NOV 611 BENITO HDEZ</t>
  </si>
  <si>
    <t>FACTURA G-33950</t>
  </si>
  <si>
    <t>569 OTROS EQUIPOS</t>
  </si>
  <si>
    <t>CHANGER QUANTUM F-704</t>
  </si>
  <si>
    <t>CONTENEDOR DE 1000 LITROS</t>
  </si>
  <si>
    <t>BOMBA DE AGUA WP2-35 2X2</t>
  </si>
  <si>
    <t>MOTOBOMBA</t>
  </si>
  <si>
    <t>1246-9-5691</t>
  </si>
  <si>
    <t>PROTECCION CIVIL Y BOMBEROS</t>
  </si>
  <si>
    <t>FAC NO. 93816</t>
  </si>
  <si>
    <t>FAC NO. 1262</t>
  </si>
  <si>
    <t>FAC NO. 1592</t>
  </si>
  <si>
    <t>FAC NO. 131</t>
  </si>
  <si>
    <t>5900 ACTIVOS INTANGIBLES</t>
  </si>
  <si>
    <t>591 SOFTWARE</t>
  </si>
  <si>
    <t>CA 6084</t>
  </si>
  <si>
    <t>SOFTWARE DE CONTABILIDAD NSARC</t>
  </si>
  <si>
    <t>SOFTWARE V-SENTEK</t>
  </si>
  <si>
    <t>ACTUALIZACION NOI 7.0.1 USUARIO 99 EMP</t>
  </si>
  <si>
    <t>1251-0-5911</t>
  </si>
  <si>
    <t>C-2</t>
  </si>
  <si>
    <t>FACTURA. 64</t>
  </si>
  <si>
    <t>FAC NO 186</t>
  </si>
  <si>
    <t>FAC NO. CA 6084</t>
  </si>
  <si>
    <t>597 LICENCIAS INFORMÁTICAS E INTELECTUALES</t>
  </si>
  <si>
    <t>LICENCIA SISTEMA GESTIÓN CATASTRAL</t>
  </si>
  <si>
    <t>1254-1-5971</t>
  </si>
  <si>
    <t>FACTURA NO. 77</t>
  </si>
  <si>
    <t xml:space="preserve"> </t>
  </si>
  <si>
    <t>SEGURIDA PUBLICA</t>
  </si>
  <si>
    <t>CE.RE.SO</t>
  </si>
  <si>
    <t xml:space="preserve">FAC NO. 330 </t>
  </si>
  <si>
    <t>ADMINISTRACIÓN</t>
  </si>
  <si>
    <t>MOCHILAS ASPERSORAS PARA COMBATE DE INCENDIO</t>
  </si>
  <si>
    <t>Valor Neto en libros al 31 de diciembre de 2018</t>
  </si>
  <si>
    <r>
      <t xml:space="preserve">ENTIDAD FISCALIZADA: </t>
    </r>
    <r>
      <rPr>
        <sz val="12"/>
        <color rgb="FF000000"/>
        <rFont val="Optima LT Std"/>
      </rPr>
      <t>ZACATLAN</t>
    </r>
  </si>
  <si>
    <t>MUNICIPIO DE ZACATLÁN PUEBLA</t>
  </si>
  <si>
    <t>1231-0-001</t>
  </si>
  <si>
    <t>CONCENTRADO DE LA CUENTA 1231-0-001 "TERRENOS"</t>
  </si>
  <si>
    <t>1231-0-001-001</t>
  </si>
  <si>
    <t>TERRENO PARA LA CONSTRUCCION DE LA CENTRAL CAMIONERA</t>
  </si>
  <si>
    <t>ESCRITURA</t>
  </si>
  <si>
    <t>VERIFICACIÓN DE INVENTARIO</t>
  </si>
  <si>
    <t>1231-0-001-002</t>
  </si>
  <si>
    <t>TERRENO PARA LA CONSTRUCCION DE LA UNIDAD DEPORTIVA EN TLATEMPA</t>
  </si>
  <si>
    <t>1231-0-001-003</t>
  </si>
  <si>
    <t>TERRENO PARA LA AMPLIACION PANTEON TOMATLAN</t>
  </si>
  <si>
    <t>CONTRATO DE COMODATO</t>
  </si>
  <si>
    <t>1231-0-001-004</t>
  </si>
  <si>
    <t>TERRENO PARA LA CONSTRUCCION DEL TEATRO MUNICIPAL</t>
  </si>
  <si>
    <t>INFORMACIÓN TESTIMONIAL</t>
  </si>
  <si>
    <t>1231-0-001-005</t>
  </si>
  <si>
    <t>TERRENO PARA LA CONSTRUCCION DEL RASTRO INTERMUNICIPAL Y PARQUE INDUSTRIAL</t>
  </si>
  <si>
    <t>1231-0-001-006</t>
  </si>
  <si>
    <t>TERRENO PARA LA CONSTRUCCION DE LA PLANTA TRATADORA DE AGUAS RESIDUALES</t>
  </si>
  <si>
    <t>CONTRATO DE COMPRA-VENTA</t>
  </si>
  <si>
    <t>1231-0-001-007</t>
  </si>
  <si>
    <t>TERRENO PARA LA CONSTRUCCION DE LA MICROUNIDAD DEPORTIVA EN CUAUTILULCO</t>
  </si>
  <si>
    <t>1231-0-001-008</t>
  </si>
  <si>
    <t>TERRENO PARA RESERVA DE INFRAESTRUCTURA PARA LA JUNTA "AUXILIAR DE JICOLAPA"</t>
  </si>
  <si>
    <t>1231-0-001-009</t>
  </si>
  <si>
    <t>TERRENO DENOMINADO TLAPAHUITZIAN</t>
  </si>
  <si>
    <t>1231-0-001-010</t>
  </si>
  <si>
    <t>TERRENO PARA LA CONSTRUCCION DE LA CASA DE SALUD STA. CRUZ BUENA VISTA</t>
  </si>
  <si>
    <t>1231-0-001-011</t>
  </si>
  <si>
    <t>TERRENO PARA LA CONSTRUCCION DE CANCHA DE BASQUETBALL EN CAMOTEPEC</t>
  </si>
  <si>
    <t>1231-0-001-012</t>
  </si>
  <si>
    <t>TERRENO PARA LA CONSTRUCCION SERVICIOS COMUNITARIOS EN SAN PEDRO</t>
  </si>
  <si>
    <t>1231-0-001-013</t>
  </si>
  <si>
    <t>TERRENO PARA LA CONSTRUCCION CASA DE SALUD EN TLACHALOYA</t>
  </si>
  <si>
    <t>1231-0-001-014</t>
  </si>
  <si>
    <t>TERRENO PARA EL FRACCIONAMIENTO DENOMINADO CUAUTEMPAN EN JILOTZINGO</t>
  </si>
  <si>
    <t>CONSTANCIA NOTARIAL</t>
  </si>
  <si>
    <t>1231-0-001-015</t>
  </si>
  <si>
    <t>TERRENO PARQUE INFANTIL DEL CURATO ZACATLAN</t>
  </si>
  <si>
    <t>CONSTANCIA DE POSESIÓN</t>
  </si>
  <si>
    <t>1231-0-001-016</t>
  </si>
  <si>
    <t>TERRENO PARQUE CENTRAL ZACATLAN</t>
  </si>
  <si>
    <t>1231-0-001-017</t>
  </si>
  <si>
    <t>TERRENO PARQUE LOMAS DEL CALVARIO ZACATLAN</t>
  </si>
  <si>
    <t>1231-0-001-018</t>
  </si>
  <si>
    <t>TERRENO PARQUE DEL HUESO ZACATLAN</t>
  </si>
  <si>
    <t>1231-0-001-019</t>
  </si>
  <si>
    <t>TERRENO PARQUE HUNDIDO ZACATLAN</t>
  </si>
  <si>
    <t>1231-0-001-020</t>
  </si>
  <si>
    <t>TERRENO PARQUE CALLEJON DEL HUESO ZACATLAN</t>
  </si>
  <si>
    <t>1231-0-001-021</t>
  </si>
  <si>
    <t>TERRENO AREA  VERDE DEL FRACCIONAMIENTO  EL PINO CUAUTILULCO</t>
  </si>
  <si>
    <t>EN TRÁMITE</t>
  </si>
  <si>
    <t>1231-0-001-022</t>
  </si>
  <si>
    <t>TERRENO AREA  VERDE DEL FRACCIONAMIENTO  7 DE ENERO CUAUTILULCO</t>
  </si>
  <si>
    <t>1231-0-001-023</t>
  </si>
  <si>
    <t>TERRENO AREA  VERDE DEL FRACCIONAMIENTO  LUIS DONALDO COLOSIO  CUAUTILULCO</t>
  </si>
  <si>
    <t>1231-0-001-024</t>
  </si>
  <si>
    <t>TERRENO AREA  VERDE DEL FRACCIONAMIENTO  LA HOJA ANCHA AYEHUALULCO</t>
  </si>
  <si>
    <t>1231-0-001-025</t>
  </si>
  <si>
    <t>TERRENO AREA  VERDE DEL FRACCIONAMIENTO  SOR JUANA INES DE LA CRUZ CUAUTILULCO</t>
  </si>
  <si>
    <t>1231-0-001-026</t>
  </si>
  <si>
    <t>TERRENO AREA  VERDE DEL FRACCIONAMIENTO  EL RANCHITO AYEHUALULCO</t>
  </si>
  <si>
    <t>1231-0-001-027</t>
  </si>
  <si>
    <t>TERRENO AREA  VERDE DEL FRACCIONAMIENTO  LA ESPERANZA AYEHUALULCO</t>
  </si>
  <si>
    <t>1231-0-001-028</t>
  </si>
  <si>
    <t>TERRENO AREA  VERDE DEL FRACCIONAMIENTO  PASEOS DE ZACATLAN AYEHUALULCO</t>
  </si>
  <si>
    <t>1231-0-001-029</t>
  </si>
  <si>
    <t>TERRENO AREA  VERDE DEL FRACCIONAMIENTO  LIC. LUIS CABRERA LOBATO CUAUTILULCO</t>
  </si>
  <si>
    <t>1231-0-001-030</t>
  </si>
  <si>
    <t>TERRENO AREA  VERDE DEL FRACCIONAMIENTO  PASEOS DE ZACATLAN DOS AYEHUALULCO</t>
  </si>
  <si>
    <t>1231-0-001-031</t>
  </si>
  <si>
    <t>TERRENO AREA  VERDE DEL FRACCIONAMIENTO  EL TEJOCOTE AYEHUALULCO</t>
  </si>
  <si>
    <t>1231-0-001-032</t>
  </si>
  <si>
    <t>TERRENO AREA  VERDE DEL FRACCIONAMIENTO  EL VALLE CUAUTILULCO</t>
  </si>
  <si>
    <t>1231-0-001-033</t>
  </si>
  <si>
    <t>TERRENO AREA  VERDE DEL FRACCIONAMIENTO  LA MAGNOLIA CUAUTILULCO</t>
  </si>
  <si>
    <t>1231-0-001-034</t>
  </si>
  <si>
    <t>TERRENO AREA  VERDE DEL FRACCIONAMIENTO  LA REFORMA CUAUTILULCO</t>
  </si>
  <si>
    <t>1231-0-001-035</t>
  </si>
  <si>
    <t xml:space="preserve">TERRENO AREA  VERDE DEL FRACCIONAMIENTO  LA FABRICA AYEHUALULCO </t>
  </si>
  <si>
    <t>1231-0-001-036</t>
  </si>
  <si>
    <t>TERRENO AREA  VERDE DEL FRACCIONAMIENTO  EL CHARCO AYEHUALULCO</t>
  </si>
  <si>
    <t>1231-0-001-037</t>
  </si>
  <si>
    <t>TERRENO AREA  VERDE DEL FRACCIONAMIENTO  LOS ENCINOS AYEHUALULCO</t>
  </si>
  <si>
    <t>1231-0-001-038</t>
  </si>
  <si>
    <t>TERRENO AREA  VERDE DEL FRACCIONAMIENTO  LA JOYA AYEHUALULCO</t>
  </si>
  <si>
    <t>1231-0-001-039</t>
  </si>
  <si>
    <t>TERRENO AREA  VERDE DEL FRACCIONAMIENTO  LA CUCHILLA AYEHUALULCO</t>
  </si>
  <si>
    <t>1231-0-001-040</t>
  </si>
  <si>
    <t>TERRENO AREA  VERDE DEL FRACCIONAMIENTO  SAN LUIS AYEHUALULCO</t>
  </si>
  <si>
    <t>1231-0-001-041</t>
  </si>
  <si>
    <t>TERRENO AREA  VERDE DEL FRACCIONAMIENTO  EL RIO AYEHUALULCO</t>
  </si>
  <si>
    <t>1231-0-001-042</t>
  </si>
  <si>
    <t>TERRENO AREA  VERDE DEL FRACCIONAMIENTO  MARGARITAS AYEHUALULCO</t>
  </si>
  <si>
    <t>1231-0-001-043</t>
  </si>
  <si>
    <t>TERRENO AREA  VERDE DEL FRACCIONAMIENTO  JARDINES DE ZACATLAN AYEHUALULCO</t>
  </si>
  <si>
    <t>1231-0-001-044</t>
  </si>
  <si>
    <t>TERRENO AREA  VERDE DEL FRACCIONAMIENTO  BOSQUES DE ZACATLAN AYEHUALULCO</t>
  </si>
  <si>
    <t>1231-0-001-045</t>
  </si>
  <si>
    <t>TERRENO AREA  VERDE DEL FRACCIONAMIENTO  LA MELGA AYEHUALULCO</t>
  </si>
  <si>
    <t>1231-0-001-046</t>
  </si>
  <si>
    <t>TERRENO AREA  VERDE DEL FRACCIONAMIENTO  EL PINO JICOLAPA</t>
  </si>
  <si>
    <t>1231-0-001-047</t>
  </si>
  <si>
    <t>TERRENO AREA  VERDE DEL FRACCIONAMIENTO  SIN NOMBRE JICOLAPA</t>
  </si>
  <si>
    <t>1231-0-001-048</t>
  </si>
  <si>
    <t>TERRENO AREA  VERDE DEL FRACCIONAMIENTO  LA ERA JICOLAPA</t>
  </si>
  <si>
    <t>1231-0-001-049</t>
  </si>
  <si>
    <t>TERRENO AREA  VERDE DEL FRACCIONAMIENTO  EL ROSARIO JICOLAPA</t>
  </si>
  <si>
    <t>1231-0-001-050</t>
  </si>
  <si>
    <t>TERRENO AREA  VERDE DEL FRACCIONAMIENTO  LA LIBERTAD JICOLAPA</t>
  </si>
  <si>
    <t>1231-0-001-051</t>
  </si>
  <si>
    <t>TERRENO AREA  VERDE DEL FRACCIONAMIENTO  SAN HERMILO JICOLAPA</t>
  </si>
  <si>
    <t>1231-0-001-052</t>
  </si>
  <si>
    <t>TERRENO AREA  VERDE DEL FRACCIONAMIENTO  EL OCOTE  JICOLAPA</t>
  </si>
  <si>
    <t>1231-0-001-053</t>
  </si>
  <si>
    <t>TERRENO AREA  VERDE DEL FRACCIONAMIENTO  LA TAMAULIPECA ATZINGO</t>
  </si>
  <si>
    <t>1231-0-001-054</t>
  </si>
  <si>
    <t>TERRENO AREA  VERDE DEL FRACCIONAMIENTO  LOS PERALES ATZINGO</t>
  </si>
  <si>
    <t>1231-0-001-055</t>
  </si>
  <si>
    <t>TERRENO AREA  VERDE DEL FRACCIONAMIENTO  LOMAS DE ATZIGO ATZINGO</t>
  </si>
  <si>
    <t>1231-0-001-056</t>
  </si>
  <si>
    <t>TERRENO AREA  VERDE DEL FRACCIONAMIENTO  LA ESPERANZA ATZINGO</t>
  </si>
  <si>
    <t>1231-0-001-057</t>
  </si>
  <si>
    <t>TERRENO AREA  VERDE DEL FRACCIONAMIENTO  LAS HADAS ATZINGO</t>
  </si>
  <si>
    <t>1231-0-001-058</t>
  </si>
  <si>
    <t>TERRENO AREA  VERDE DEL FRACCIONAMIENTO  LOS PINOS ELOXOCHITLAN</t>
  </si>
  <si>
    <t>1231-0-001-059</t>
  </si>
  <si>
    <t>TERRENO AREA  VERDE DEL FRACCIONAMIENTO  LOMAS DE SAN ANGEL ELOXOCHITLAN</t>
  </si>
  <si>
    <t>1231-0-001-060</t>
  </si>
  <si>
    <t>TERRENO AREA  VERDE DEL FRACCIONAMIENTO  LA MELGA ELOXOCHITLAN</t>
  </si>
  <si>
    <t>1231-0-001-061</t>
  </si>
  <si>
    <t>TERRENO AREA  VERDE DEL FRACCIONAMIENTO  NIÑOS HEROES ELOXOCHITLAN</t>
  </si>
  <si>
    <t>1231-0-001-062</t>
  </si>
  <si>
    <t>TERRENO AREA  VERDE DEL FRACCIONAMIENTO  MANUEL ESPINOZA IGLESIAS ELOXOCHITLAN</t>
  </si>
  <si>
    <t>1231-0-001-063</t>
  </si>
  <si>
    <t>TERRENO AREA  VERDE DEL FRACCIONAMIENTO  XIC XANAC ELOXOCHITLAN</t>
  </si>
  <si>
    <t>1231-0-001-064</t>
  </si>
  <si>
    <t>TERRENO AREA  VERDE DEL FRACCIONAMIENTO  CRUZ DE PASION ELOXOCHITLAN</t>
  </si>
  <si>
    <t>1231-0-001-065</t>
  </si>
  <si>
    <t>TERRENO AREA  VERDE DEL FRACCIONAMIENTO  SANTA FE ELOXOCHITLAN</t>
  </si>
  <si>
    <t>1231-0-001-066</t>
  </si>
  <si>
    <t>TERRENO AREA  VERDE DEL FRACCIONAMIENTO  LA CUCHILLA ELOXOCHITLAN</t>
  </si>
  <si>
    <t>1231-0-001-067</t>
  </si>
  <si>
    <t>TERRENO AREA  VERDE DEL FRACCIONAMIENTO  XIUHTEC ELOXOCHITLAN</t>
  </si>
  <si>
    <t>1231-0-001-068</t>
  </si>
  <si>
    <t>TERRENO AREA  VERDE DEL FRACCIONAMIENTO  UNIDA MAGISTERIAL ELOXOCHITLAN</t>
  </si>
  <si>
    <t>1231-0-001-069</t>
  </si>
  <si>
    <t>TERRENO AREA  VERDE DEL FRACCIONAMIENTO  EL JAZMIN MAQUIXTLA</t>
  </si>
  <si>
    <t>1231-0-001-070</t>
  </si>
  <si>
    <t>TERRENO AREA  VERDE DEL FRACCIONAMIENTO  EL ARENAL MAQUIXTLA</t>
  </si>
  <si>
    <t>1231-0-001-071</t>
  </si>
  <si>
    <t>TERRENO AREA  VERDE DEL FRACCIONAMIENTO  BELLA VISTA MAQUIXTLA</t>
  </si>
  <si>
    <t>1231-0-001-072</t>
  </si>
  <si>
    <t>TERRENO AREA  VERDE DEL FRACCIONAMIENTO  ALTA VISTA MAQUIXTLA</t>
  </si>
  <si>
    <t>1231-0-001-073</t>
  </si>
  <si>
    <t>TERRENO AREA  VERDE DEL FRACCIONAMIENTO  LOS ANGELES MAQUIXTLA</t>
  </si>
  <si>
    <t>1231-0-001-074</t>
  </si>
  <si>
    <t>TERRENO AREA  VERDE DEL FRACCIONAMIENTO  LOS JILGUEROS TLATEMPA</t>
  </si>
  <si>
    <t>1231-0-001-075</t>
  </si>
  <si>
    <t>TERRENO AREA  VERDE DEL FRACCIONAMIENTO  TIERRA GRANDE TLATEMPA</t>
  </si>
  <si>
    <t>1231-0-001-076</t>
  </si>
  <si>
    <t>TERRENO AREA  VERDE DEL FRACCIONAMIENTO  PLAN DE TLATEMPA TLATEMPA</t>
  </si>
  <si>
    <t>1231-0-001-077</t>
  </si>
  <si>
    <t>TERRENO AREA  VERDE DEL FRACCIONAMIENTO  EL OCOTAL TLATEMPA</t>
  </si>
  <si>
    <t>1231-0-001-078</t>
  </si>
  <si>
    <t>TERRENO AREA  VERDE DEL FRACCIONAMIENTO  LOS OCOTES SAN BARTOLO</t>
  </si>
  <si>
    <t>1231-0-001-079</t>
  </si>
  <si>
    <t>TERRENO AREA  VERDE DEL FRACCIONAMIENTO  GABINO BARRERA SAN BARTOLO</t>
  </si>
  <si>
    <t>1231-0-001-080</t>
  </si>
  <si>
    <t>TERRENO AREA  VERDE DEL FRACCIONAMIENTO  ARBOLEDAS JICOLAPA</t>
  </si>
  <si>
    <t>1231-0-001-081</t>
  </si>
  <si>
    <t>TERRENO AREA  VERDE DEL FRACCIONAMIENTO  OCTAVIO PAZ AYEHUALULCO</t>
  </si>
  <si>
    <t>1231-0-001-082</t>
  </si>
  <si>
    <t>TERRENO AREA  VERDE DEL FRACCIONAMIENTO  UNIDAD EL MORAL CUAUTILULCO</t>
  </si>
  <si>
    <t>1231-0-001-083</t>
  </si>
  <si>
    <t>TERRENO AREA  VERDE DEL FRACCIONAMIENTO  EL NOGAL MAQUIXTLA</t>
  </si>
  <si>
    <t>1231-0-001-084</t>
  </si>
  <si>
    <t>TERRENO AREA  VERDE DEL FRACCIONAMIENTO  EL POSITO MAQUIXTLA</t>
  </si>
  <si>
    <t>1231-0-001-085</t>
  </si>
  <si>
    <t>TERRENO AREA  VERDE DEL FRACCIONAMIENTO  VIVEROS SAN PEDRO ATMATLA</t>
  </si>
  <si>
    <t>1231-0-001-086</t>
  </si>
  <si>
    <t>TERRENO AREA  VERDE DEL FRACCIONAMIENTO  LOS GENERALES SAN PEDRO ATMATLA</t>
  </si>
  <si>
    <t>1231-0-001-087</t>
  </si>
  <si>
    <t>TERRENO AREA  VERDE DEL FRACCIONAMIENTO  LA CURTIDURIA SAN PEDRO ATMATLA</t>
  </si>
  <si>
    <t>1231-0-001-088</t>
  </si>
  <si>
    <t>TERRENO AREA  VERDE DEL FRACCIONAMIENTO  LA ESTRELLA TOMATLAN</t>
  </si>
  <si>
    <t>1231-0-001-089</t>
  </si>
  <si>
    <t>TERRENO AREA  VERDE DEL FRACCIONAMIENTO  LA PARED SAN PEDRO ATMATLA</t>
  </si>
  <si>
    <t>1231-0-001-090</t>
  </si>
  <si>
    <t>TERRENO AREA  VERDE DEL FRACCIONAMIENTO  LAS LAJAS LAS LAJAS</t>
  </si>
  <si>
    <t>1231-0-001-091</t>
  </si>
  <si>
    <t>TERRENO AREA  VERDE DEL FRACCIONAMIENTO  PALO HUECO TOMATLAN</t>
  </si>
  <si>
    <t>1231-0-001-092</t>
  </si>
  <si>
    <t xml:space="preserve">TERRENO INNOMINADO  MAQUIXTLA </t>
  </si>
  <si>
    <t>ESCRITURA PÚBLICA</t>
  </si>
  <si>
    <t>1231-0-001-093</t>
  </si>
  <si>
    <t>1231-0-001-094</t>
  </si>
  <si>
    <t xml:space="preserve">FRACCION SOLAR URBANO, IDENTIFICADO COMO LOTE 1, MANZANA 5 DE LA ZONA 1 CUAUTILULCO </t>
  </si>
  <si>
    <t>1231-0-001-095</t>
  </si>
  <si>
    <t xml:space="preserve">TERRENO INNOMINADO  SAN BARTOLO </t>
  </si>
  <si>
    <t>1231-0-001-096</t>
  </si>
  <si>
    <t xml:space="preserve">TERRENO DENOMINADO "LOS PINOS" MAQUIXTLA </t>
  </si>
  <si>
    <t>1231-0-001-097</t>
  </si>
  <si>
    <t xml:space="preserve">TERRENO INNOMINADO  AYEHUALULCO </t>
  </si>
  <si>
    <t>1231-0-001-098</t>
  </si>
  <si>
    <t xml:space="preserve">TERRENO DENOMINADO "LA ERA" ELOXOCHITLAN </t>
  </si>
  <si>
    <t>1231-0-001-099</t>
  </si>
  <si>
    <t>TERRENO DENOMINADO " EL BARREAL" ZACATLAN, PUEBLA</t>
  </si>
  <si>
    <t>TESTIMONIO EN COPIA SIMPLE</t>
  </si>
  <si>
    <t>1231-0-001-100</t>
  </si>
  <si>
    <t xml:space="preserve">TERRENO DENOMINADO "LADERA DEL RANCHITO DE LAZARO CALDERON" ELOXOCHITLAN </t>
  </si>
  <si>
    <t>1231-0-001-101</t>
  </si>
  <si>
    <t xml:space="preserve">TERRENO DENOMINADO "EL CAPULIN" JICOLAPA </t>
  </si>
  <si>
    <t>1231-0-001-102</t>
  </si>
  <si>
    <t xml:space="preserve">TERRENO DENOMINADO "LA AZUCENA" SANTA, JICOLAPA </t>
  </si>
  <si>
    <t>1231-0-001-103</t>
  </si>
  <si>
    <t xml:space="preserve">TERRENO DENOMINADO " EL ARBEJONAL" ELOXOCHITLAN </t>
  </si>
  <si>
    <t>1231-0-001-104</t>
  </si>
  <si>
    <t xml:space="preserve">TERRENO INNOMINADO  COLONIA NIÑOS HEROES </t>
  </si>
  <si>
    <t>1231-0-001-105</t>
  </si>
  <si>
    <t xml:space="preserve">TERRENO INNOMINADO  CUAUTILULCO </t>
  </si>
  <si>
    <t>1231-0-001-106</t>
  </si>
  <si>
    <t>1231-0-001-107</t>
  </si>
  <si>
    <t>1231-0-001-108</t>
  </si>
  <si>
    <t xml:space="preserve">TERRENO DENOMINADO "EL CHARCO" AYEHUALULCO </t>
  </si>
  <si>
    <t>1231-0-001-109</t>
  </si>
  <si>
    <t>1231-0-001-110</t>
  </si>
  <si>
    <t xml:space="preserve">TERRENO DENOMINADO "LOS PERALES", SUPERFICIE 1318 M2  ATZINGO </t>
  </si>
  <si>
    <t>1231-0-001-111</t>
  </si>
  <si>
    <t xml:space="preserve">5 FRACCIONES DE TERRENO PERTENECIENTES A LA FRACCON RESTANTE DE LA FRACCION SEGUNDA QUE SE SEGRO DEL  TERRENO INNOMINADO CUAUTILULCO </t>
  </si>
  <si>
    <t>1231-0-001-112</t>
  </si>
  <si>
    <t xml:space="preserve">TERRENO DENOMINADO "LOS PERALES", SUPERFICIE 2,650 M2  ATZINGO </t>
  </si>
  <si>
    <t>1231-0-001-113</t>
  </si>
  <si>
    <t xml:space="preserve">FRACCIONAMIENTO "EL CAPULIN", LOTES 17, 18 Y 19. TLATEMPA </t>
  </si>
  <si>
    <t>1231-0-001-114</t>
  </si>
  <si>
    <t xml:space="preserve">TERRENO INNOMINADO  SAN MIGUEL TENANGO </t>
  </si>
  <si>
    <t>1231-0-001-115</t>
  </si>
  <si>
    <t xml:space="preserve">TERRENO INNOMINADO  SAN PEDRO ATMATLA </t>
  </si>
  <si>
    <t>1231-0-001-116</t>
  </si>
  <si>
    <t xml:space="preserve">TERRENO DENOMINADO "TIPEPA" SAN MIGUEL TENANGO </t>
  </si>
  <si>
    <t>1231-0-001-117</t>
  </si>
  <si>
    <t>TERRENO DENOMINADO "ATITLA" YEHUALA, SAN MIGUEL TENANGO</t>
  </si>
  <si>
    <t>1231-0-001-118</t>
  </si>
  <si>
    <t xml:space="preserve">TERRENO INNOMINADO  LAS LAJAS </t>
  </si>
  <si>
    <t>1231-0-001-119</t>
  </si>
  <si>
    <t xml:space="preserve">TERRENO INNOMINADO, "RESERVA TERRITORIAL" LAS LAJAS </t>
  </si>
  <si>
    <t>1231-0-001-120</t>
  </si>
  <si>
    <t xml:space="preserve">TERRENO DENOMINADO " XITLATLALIA" OTLATLAN </t>
  </si>
  <si>
    <t>1231-0-001-121</t>
  </si>
  <si>
    <t xml:space="preserve">TERRENO INNOMINADO  TLATEMPA </t>
  </si>
  <si>
    <t>1231-0-001-122</t>
  </si>
  <si>
    <t xml:space="preserve">TERRENO DENOMINADO " EL CUADRO" SAN PEDRO ATMATLA </t>
  </si>
  <si>
    <t>1231-0-001-123</t>
  </si>
  <si>
    <t xml:space="preserve">TERRENO DENOMINADO "EL MORAL" TEPOXCUAUTLA </t>
  </si>
  <si>
    <t>1231-0-001-124</t>
  </si>
  <si>
    <t xml:space="preserve">TERRENO DENOMINADO "HUILOXTOC" AYOTLA </t>
  </si>
  <si>
    <t>COPIA DE ESCRITURA</t>
  </si>
  <si>
    <t>1231-0-001-125</t>
  </si>
  <si>
    <t xml:space="preserve">TERRENO DENOMINADO "TLACOMULCO" OTLATLAN </t>
  </si>
  <si>
    <t>1231-0-001-126</t>
  </si>
  <si>
    <t>TERRENO INNOMINADO LA GUADALUPANA</t>
  </si>
  <si>
    <t>1231-0-001-127</t>
  </si>
  <si>
    <t>TERRENO DENOMINADO "SANTA MARTHA", ACTUALMENTE DEPOSITO DE AGUA POTABLDE DE ATZINGO JICOLAPA</t>
  </si>
  <si>
    <t>1231-0-001-128</t>
  </si>
  <si>
    <t>TERRENO DENOMINADO "SITIO", ACTUALMENTE PRESIDENCIA DE ATZINGO ATZINGO</t>
  </si>
  <si>
    <t>1231-0-001-129</t>
  </si>
  <si>
    <t>TERRENO DENOMINADO "CANCHA DE FUTBOL EL MORAL" EL MORAL, ZACATLÁN, PUEBLA</t>
  </si>
  <si>
    <t>1231-0-001-130</t>
  </si>
  <si>
    <t>TERRENO DENOMINADO "MORELOS", ACTUALMENTE CENTRO EXPOSITOR DE ZACATLÁN, PUEBLA MAQUIXTLA</t>
  </si>
  <si>
    <t>1231-0-001-131</t>
  </si>
  <si>
    <t>TERRENO DENOMINADO "PARQUE INFANTIL DEL CURATO",  ZACATLÁN, PUEBLA</t>
  </si>
  <si>
    <t>1231-0-001-132</t>
  </si>
  <si>
    <t>TERRENO INOMINADO, ACTUALMENTE CONSTRUCCIÓN CAJA DE AGUA CHIGNAHUAPAN, PUEBLA</t>
  </si>
  <si>
    <t>1231-0-001-133</t>
  </si>
  <si>
    <t>TERRENO INNOMINADO, ACTUALMENTE PANTEÓN DE TEPOXCUAUTLA TEPOXCUAUTLA</t>
  </si>
  <si>
    <t>1231-0-001-134</t>
  </si>
  <si>
    <t>TERRENO DENOMINADO TLAPAHUITZIAN SAN MIGUEL TENANGO</t>
  </si>
  <si>
    <t>1231-0-001-135</t>
  </si>
  <si>
    <t>TERRENO CASA DE SALUD TLACHALOYA TLACHALOYA</t>
  </si>
  <si>
    <t>CONTRATO DE COMPRAVENTA Y TITULO DE PROPIEDAD AGRARIO CRETIFICADO</t>
  </si>
  <si>
    <t>1231-0-001-136</t>
  </si>
  <si>
    <t>TERRENO PARA LA CENTRAL CAMIONERA MAQUIXTLA</t>
  </si>
  <si>
    <t>1231-0-001-137</t>
  </si>
  <si>
    <t>TERRENO DE LA CANCHA DE BASQUETBALL CAMOTEPEC</t>
  </si>
  <si>
    <t>1231-0-001-138</t>
  </si>
  <si>
    <t>TERRENO SERVICIOS COMUNITARIOS SAN PEDRO</t>
  </si>
  <si>
    <t>1231-0-001-139</t>
  </si>
  <si>
    <t>TERRENO PARA EL TEATRO MUNICIPAL CENTRO, ZACATLAN</t>
  </si>
  <si>
    <t>1231-0-001-140</t>
  </si>
  <si>
    <t>TERRENO PARA UNIDAD DEPORTIVA TLATEMPA TLATEMPA</t>
  </si>
  <si>
    <t>1231-0-001-141</t>
  </si>
  <si>
    <t>TERRENO UNIDAD DEPORTIVA CUAUTILULCO</t>
  </si>
  <si>
    <t>1231-0-001-142</t>
  </si>
  <si>
    <t>TERRENO RUSTICO DENOMINADO "EL NOGAL" (PANTEON) 3,938.48 M2 UBICADO EN EL BARRIO DE JICOLAPA DEL MUNICIPIO DE ZACATLAN, ESTADO DE PUEBLA</t>
  </si>
  <si>
    <t>1231-0-001-143</t>
  </si>
  <si>
    <t xml:space="preserve">TERRENO PARA PARQUE RECREATIVO PARQUE RECREATIVO EN LA COMUNIDAD DE CAMOTEPEC   726.56 M2 </t>
  </si>
  <si>
    <t>CONTRATO DE COMPRAVENTA ANTE NOTARIO</t>
  </si>
  <si>
    <t>1233-0-001</t>
  </si>
  <si>
    <t xml:space="preserve">CONCENTRADO DE LA CUENTA 1233-0-001 "EDIFICIOS NO HABITACIONALES" </t>
  </si>
  <si>
    <t>1233-0-001-001</t>
  </si>
  <si>
    <t>CONSTRUCCION DE MODULO DE SEGURIDAD</t>
  </si>
  <si>
    <t>ACTA ENTREGA RECEPCIÓN</t>
  </si>
  <si>
    <t>VERIFICACION INVENTARIO</t>
  </si>
  <si>
    <t>1233-0-001-002</t>
  </si>
  <si>
    <t>CONSTRUCCION DE MODULO DE SEGURIDAD ZONA NORTE</t>
  </si>
  <si>
    <t>1233-0-001-003</t>
  </si>
  <si>
    <t>CONSTRUCCION POLIDEPORTIVO</t>
  </si>
  <si>
    <t>1233-0-001-004</t>
  </si>
  <si>
    <t>CONSTRUCCION DE  CENTRO DE REHABILITACION (CRI)</t>
  </si>
  <si>
    <t>1233-0-001-005</t>
  </si>
  <si>
    <t>1233-0-001-006</t>
  </si>
  <si>
    <t>CONSTRUCCION DE  MICRO UNIDAD DEPORTIVA</t>
  </si>
  <si>
    <t>2004</t>
  </si>
  <si>
    <t>1233-0-001-007</t>
  </si>
  <si>
    <t>CONSTRUCCION DE CASA DE SALUD EN HUILOTEPEC</t>
  </si>
  <si>
    <t>1233-0-001-008</t>
  </si>
  <si>
    <t>CONSTRUCCION DE CASA DE SALUD EN ATENCO, SAN MIGUEL TENANGO</t>
  </si>
  <si>
    <t>1233-0-001-009</t>
  </si>
  <si>
    <t>CONSTRUCCION DE CASA DE SALUD EN TULIMAN</t>
  </si>
  <si>
    <t>2006</t>
  </si>
  <si>
    <t>1233-0-001-010</t>
  </si>
  <si>
    <t>CONSTRUCCION DE CASETA DE VIGILANCIA DE ZACATLAN</t>
  </si>
  <si>
    <t>1233-0-001-011</t>
  </si>
  <si>
    <t>CASETA DE VIGILANCIA HUILOTEPEC</t>
  </si>
  <si>
    <t>1233-0-001-012</t>
  </si>
  <si>
    <t>CONSTRUCCION DE SALON DE USOS MULTIPLES ATZINGO</t>
  </si>
  <si>
    <t>2007</t>
  </si>
  <si>
    <t>1233-0-001-013</t>
  </si>
  <si>
    <t>CONSTRUCCION DE SALON DE USOS MULTIPLES EN MATLAHUACALA</t>
  </si>
  <si>
    <t>1233-0-001-014</t>
  </si>
  <si>
    <t>CONSTRUCCION DE TECHUMBRE EN LA CANCHA COMUNITARIA DE HUEYAPAN</t>
  </si>
  <si>
    <t>1233-0-001-015</t>
  </si>
  <si>
    <t>CONSTRUCCION DE CANCHA TECHADA SAN PEDRO ATMATLA</t>
  </si>
  <si>
    <t>1233-0-001-016</t>
  </si>
  <si>
    <t>CONSTRUCCION DE CASA DE SALUD EN TLACHALOYA</t>
  </si>
  <si>
    <t>1233-0-001-017</t>
  </si>
  <si>
    <t>CONSTRUCCION DE TECHUMBRE EN CANCHA COMUNITARIA TEPEIXCO</t>
  </si>
  <si>
    <t>1233-0-001-018</t>
  </si>
  <si>
    <t>CONSTRUCCION DE CANCHA DE BASQUETBOL EN EN HUILOTEPEC</t>
  </si>
  <si>
    <t>1233-0-001-019</t>
  </si>
  <si>
    <t>CONSTRUCCION DE DESARROLLO COMUNITARIO EN COLONIA GUADALUPANA</t>
  </si>
  <si>
    <t>1233-0-001-020</t>
  </si>
  <si>
    <t>CONSTRUCCION DE CASA DE SALUD SANTA CRUZ BUENAVISTA</t>
  </si>
  <si>
    <t>1233-0-001-021</t>
  </si>
  <si>
    <t>CONSTRUCCION DE SALON DE USOS MULTIPLES EN METLAXIXTLA</t>
  </si>
  <si>
    <t>1233-0-001-022</t>
  </si>
  <si>
    <t>CONSTRUCCION DE SALON DE USOS MULTIPLES EN PALOS CAIDOS</t>
  </si>
  <si>
    <t>1233-0-001-023</t>
  </si>
  <si>
    <t>CONSTRUCCION DE SALON DE USOS MULTIPLES EN HUILOTEPEC</t>
  </si>
  <si>
    <t>1233-0-001-024</t>
  </si>
  <si>
    <t>1233-0-001-025</t>
  </si>
  <si>
    <t>TECHADO DE CANCHA DE SAN MIGUEL</t>
  </si>
  <si>
    <t>1233-0-001-026</t>
  </si>
  <si>
    <t>CONSTRUCCION DE EDIFICIO INAPAM 1RA ETAPA</t>
  </si>
  <si>
    <t>2010</t>
  </si>
  <si>
    <t>1233-0-001-027</t>
  </si>
  <si>
    <t>CONSTRUCCION DE PLAZA CIVICA Y USOS MULTIPLES EN LA LOCALIDAD DE SAN ISIDRO ATOTONILCO</t>
  </si>
  <si>
    <t>1233-0-001-028</t>
  </si>
  <si>
    <t>CONSTRUCCION DE PLAZA CIVICA Y CANCHA DE USOS MULTIPLES EN LA LOC. DE CRUZTITLA</t>
  </si>
  <si>
    <t>1233-0-001-029</t>
  </si>
  <si>
    <t>CONSTRUCCION DE CANCHA DE USOS MULTIPLES EN METEPEC</t>
  </si>
  <si>
    <t>1233-0-001-030</t>
  </si>
  <si>
    <t>CONSTRUCCION DE LA CASA DE SALUD DE LA COMUNIDAD DE TEPOXCUAUTLA</t>
  </si>
  <si>
    <t>1233-0-001-031</t>
  </si>
  <si>
    <t>CONSTRUCCION DE CANCHA DE FRONTON Y CANCHA DE SQUASH EN LA UNIDAD DEPORTIVA BICENTENARIO EN CUAUTILULCO</t>
  </si>
  <si>
    <t>1233-0-001-032</t>
  </si>
  <si>
    <t>CONSTRUCCION DE CANCHAS DE BASQUETBOL EN LA UNIDAD DEPORTIVA BICENTENARIO EN CUAUTILULCO</t>
  </si>
  <si>
    <t>1233-0-001-033</t>
  </si>
  <si>
    <t>CONSTRUCCION DE LA CASA DE SALUD EN LA COMUNIDAD DE LA ESTRELLA</t>
  </si>
  <si>
    <t>1233-0-001-034</t>
  </si>
  <si>
    <t>CONSTRUCCION DE LA CASA DE SALUD DE LA COMUNIDAD DE SAN ISIDRO</t>
  </si>
  <si>
    <t>1233-0-001-035</t>
  </si>
  <si>
    <t>CONSTRUCCION DE PLAZA CIVICA Y DE USOS MULTIPLES  EN EL CENTRO COMUNITARIO DE POXCUATZINGO</t>
  </si>
  <si>
    <t>1233-0-001-036</t>
  </si>
  <si>
    <t>CONSTRUCCION DE PLAZA CIVICA Y DE USOS MULTIPLES EN LA LOCALIDAD DE POXCUATZINGO</t>
  </si>
  <si>
    <t>1233-0-001-037</t>
  </si>
  <si>
    <t>CONSTRUCCION DEL TECHADO DE LA CANCHA DE BASQUETBOL DE LA COMUNIDAD DE TLALIXTLIPA</t>
  </si>
  <si>
    <t>1233-0-001-038</t>
  </si>
  <si>
    <t>CONSTRUCCION DEL TECHADO DE LA CANCHA DE BASQUETBOL DE LA COMUNIDAD DE LA CUMBRE</t>
  </si>
  <si>
    <t>1233-0-001-039</t>
  </si>
  <si>
    <t>CONSTRUCCION DE PLAZA CIVICA Y CANCHA DE USOS MULTIPLES EN LA LOCALIDAD DE METLAXIXTLA</t>
  </si>
  <si>
    <t>2011</t>
  </si>
  <si>
    <t>1233-0-001-040</t>
  </si>
  <si>
    <t>CONSTRUCCION DE PLAZA CIVICA, PARQUE Y JARDIN EN LA COMUNIDAD DE XOXONACATLA</t>
  </si>
  <si>
    <t>1233-0-001-041</t>
  </si>
  <si>
    <t>MODULO DE SEGURIDAD PUBLICA</t>
  </si>
  <si>
    <t>1233-0-001-042</t>
  </si>
  <si>
    <t>CONSTRUCCION DE TECHADO DE PLAZA CIVICA EN LA LOCALIDAD DE JICOLAPA</t>
  </si>
  <si>
    <t>1233-0-001-043</t>
  </si>
  <si>
    <t>CONSTRUCCION DE TECHADO DE PLAZA CIVICA EN LA LOCALIDAD DE AYOTLA</t>
  </si>
  <si>
    <t>1233-0-001-044</t>
  </si>
  <si>
    <t>CONSTRUCCION DE CASA DEL INAPAM SEGUNDA ETAPA</t>
  </si>
  <si>
    <t>1233-0-001-045</t>
  </si>
  <si>
    <t>1233-0-001-046</t>
  </si>
  <si>
    <t>CONSTRUCCION DE TECHADO DE LA PLAZA CIVICA DE LA LOCALIDAD DE CRUZTITLA</t>
  </si>
  <si>
    <t>2013</t>
  </si>
  <si>
    <t>1233-0-001-047</t>
  </si>
  <si>
    <t>CONSTRUCCION DE SALON DE USOS MULTIPLES EN LA LOCALIDAD DE DOS CERRITOS</t>
  </si>
  <si>
    <t>1233-0-001-048</t>
  </si>
  <si>
    <t>CONSTRUCCION DE PLAZA CIVICA Y CANCHA DE USOS MULTIPLES EN LA LOCALIDAD DE SAN LORENZO TEPEIXCO</t>
  </si>
  <si>
    <t>1233-0-001-049</t>
  </si>
  <si>
    <t>CONSTRUCCION DE SALON DE USOS MULTIPLES EN LA UNIDAD MEDICA RURAL DE ATOTONILCO ETAPA 1</t>
  </si>
  <si>
    <t>1233-0-001-050</t>
  </si>
  <si>
    <t>CONSTRUCCION DE PLAZA CIVICA EN LA COMUNIDAD DE SAN ISIDRO ATOTONILCO</t>
  </si>
  <si>
    <t>1233-0-001-051</t>
  </si>
  <si>
    <t>CONSTRUCCION DE TECHADO DE LA PLAZA CIVICA DE LA LOCALIDAD DE JILOTZINGO</t>
  </si>
  <si>
    <t>1233-0-001-052</t>
  </si>
  <si>
    <t>CONSTRUCCION DE TECHADO DE LA PLAZA CIVICA DE LA LOCALIDAD DE MATLAHUACALA</t>
  </si>
  <si>
    <t>1233-0-001-053</t>
  </si>
  <si>
    <t>CONSTRUCCION DE TECHADO DE LA PLAZA CIVICA DE LA LOCALIDAD DE LAS LAJAS</t>
  </si>
  <si>
    <t>1233-0-001-054</t>
  </si>
  <si>
    <t xml:space="preserve">CONSTRUCCION DE "PARQUE HUNDIDO " </t>
  </si>
  <si>
    <t>2014</t>
  </si>
  <si>
    <t>1233-0-001-055</t>
  </si>
  <si>
    <t>CONSTRUCCION DE CANCHA DE USOS MULTIPLES EN LA COLONIA EL MORAL</t>
  </si>
  <si>
    <t>1233-0-001-056</t>
  </si>
  <si>
    <t>CONSTRUCCIÓN DE SALON DE USOS MULTIPLES  EN LA UNIDAD MEDICA RURAL DE ATOTONILCO 2DA ETAPA</t>
  </si>
  <si>
    <t>1233-0-001-057</t>
  </si>
  <si>
    <t xml:space="preserve">CONSTRUCCION DE UN COMEDOR COMUNITARIO EN LA LOCALIDAD DE JICOLAPA </t>
  </si>
  <si>
    <t>1233-0-001-058</t>
  </si>
  <si>
    <t xml:space="preserve">CONSTRUCCION DE UN COMEDOR COMUNITARIO EN LA LOCALIDAD DE ATZINGO </t>
  </si>
  <si>
    <t>1233-0-001-059</t>
  </si>
  <si>
    <t>CONSTRUCCION DE COMEDOR COMUNITARIO EN LA LOCALIDAD DE XOXONACATLA</t>
  </si>
  <si>
    <t>1233-0-001-060</t>
  </si>
  <si>
    <t>TRABAJOS COMPLEMENTARIOS DE LA OBRA: CONSTRUCCION DEL COMEDOR COMUNITARIO EN LA LOCALODAD DE XOXONACATLA</t>
  </si>
  <si>
    <t>1233-0-001-061</t>
  </si>
  <si>
    <t>CONSTRUCCIÓN DE CENTRO CÍVICO CULTURAL</t>
  </si>
  <si>
    <t>1233-0-001-062</t>
  </si>
  <si>
    <t>AMPLIACIÓN DE LA CDC LA GUADALUPANA DEL MUNICIPIO DE ZACTALAN</t>
  </si>
  <si>
    <t>1233-0-001-063</t>
  </si>
  <si>
    <t>CONSTRUCCIÓN DE LA CANCHA NO. 3 EN TLATEMPA</t>
  </si>
  <si>
    <t>1233-0-001-064</t>
  </si>
  <si>
    <t>CONSTRUCCIÓN DE CASA DE SALUD EN LA COMUNIDAD DE ATEXCA, MUNICIPIO DE ZACATLÁN</t>
  </si>
  <si>
    <t>1233-0-001-065</t>
  </si>
  <si>
    <t>REHABILITACION INTEGRAL DEL CENTRO CULTURAL MORELOS, EN EL MUNICIPIO DE ZACATLAN, ESTADO DE PUEBLA</t>
  </si>
  <si>
    <t>1233-0-001-066</t>
  </si>
  <si>
    <t xml:space="preserve">CONSTRUCCIÓN DE CASETA DE VIGILANCIA EN TOMATLAN </t>
  </si>
  <si>
    <t>1233-0-001-067</t>
  </si>
  <si>
    <t>EDIFICIO DE LA CENTRAL CAMIONERA EN MAQUIXTLA</t>
  </si>
  <si>
    <t>1233-0-001-068</t>
  </si>
  <si>
    <t>RASTRO Y PARQUE  INDUSTRIAL SAN JOAQUIN TOMATLAN (SAN ISIDRO TOMATLAN)</t>
  </si>
  <si>
    <t>1233-0-001-069</t>
  </si>
  <si>
    <t>CANCHA DE BASQUETBALL CAMOTEPEC</t>
  </si>
  <si>
    <t>1233-0-001-070</t>
  </si>
  <si>
    <t>PARQUE INFANTIL DEL CURATO</t>
  </si>
  <si>
    <t>1233-0-001-071</t>
  </si>
  <si>
    <t>TEATRO MUNICIPAL CENTRO DE ZACATLÁN</t>
  </si>
  <si>
    <t>1233-0-001-072</t>
  </si>
  <si>
    <t>TLAPAHUITZIAN</t>
  </si>
  <si>
    <t>1233-0-001-073</t>
  </si>
  <si>
    <t>CONSTRUCCION DE CASA DE SALUD EN LA LOCALIDAD DE LAS LAJAS PRIMERA SECCION MUNICIPIO DE ZACATLAN, PUEBLA</t>
  </si>
  <si>
    <t>1233-0-001-074</t>
  </si>
  <si>
    <t>CONSTRUCCION DE CASETA DE CONTROL Y VIGILANCIA PARA EL CONFINAMIENTO CONTROLADO DEL MUNICIPIO DE ZACATLAN,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</si>
</sst>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0.0000%"/>
    <numFmt numFmtId="166" formatCode="0.0%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Optima LT Std"/>
      <family val="2"/>
    </font>
    <font>
      <b/>
      <sz val="12"/>
      <color theme="1"/>
      <name val="Optima LT Std"/>
      <family val="2"/>
    </font>
    <font>
      <b/>
      <i/>
      <sz val="12"/>
      <color theme="1"/>
      <name val="Optima LT Std"/>
      <family val="2"/>
    </font>
    <font>
      <sz val="12"/>
      <color theme="1"/>
      <name val="Optima LT Std"/>
      <family val="2"/>
    </font>
    <font>
      <sz val="11"/>
      <color theme="1"/>
      <name val="Optima LT Std"/>
      <family val="2"/>
    </font>
    <font>
      <sz val="12"/>
      <name val="Optima LT Std"/>
      <family val="2"/>
    </font>
    <font>
      <sz val="10"/>
      <name val="Optima LT Std"/>
      <family val="2"/>
    </font>
    <font>
      <sz val="9"/>
      <name val="Optima LT Std"/>
      <family val="2"/>
    </font>
    <font>
      <sz val="10"/>
      <name val="Arial"/>
      <family val="2"/>
    </font>
    <font>
      <b/>
      <sz val="9"/>
      <color theme="1"/>
      <name val="Optima LT Std"/>
      <family val="2"/>
    </font>
    <font>
      <sz val="10"/>
      <color theme="1"/>
      <name val="Optima LT Std"/>
      <family val="2"/>
    </font>
    <font>
      <b/>
      <sz val="11"/>
      <color theme="1"/>
      <name val="Optima LT Std"/>
      <family val="2"/>
    </font>
    <font>
      <b/>
      <sz val="10"/>
      <name val="Optima LT Std"/>
      <family val="2"/>
    </font>
    <font>
      <b/>
      <sz val="11"/>
      <name val="Optima LT Std"/>
      <family val="2"/>
    </font>
    <font>
      <sz val="9"/>
      <color theme="1"/>
      <name val="Optima LT Std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Optima LT Std"/>
      <family val="2"/>
    </font>
    <font>
      <sz val="11"/>
      <color indexed="8"/>
      <name val="Tw Cen MT"/>
      <family val="2"/>
    </font>
    <font>
      <sz val="11"/>
      <color theme="1"/>
      <name val="Optima LT Std"/>
    </font>
    <font>
      <b/>
      <sz val="11"/>
      <color theme="1"/>
      <name val="Optima LT Std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color indexed="81"/>
      <name val="Tahoma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12"/>
      <color rgb="FF000000"/>
      <name val="Optima LT Std"/>
    </font>
    <font>
      <sz val="10"/>
      <name val="Arial"/>
    </font>
    <font>
      <sz val="8"/>
      <color theme="1"/>
      <name val="Optima LT Std"/>
      <family val="2"/>
    </font>
    <font>
      <b/>
      <sz val="9"/>
      <color theme="1"/>
      <name val="Optima LT Std"/>
    </font>
    <font>
      <sz val="9"/>
      <color theme="1"/>
      <name val="Optima LT Std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663300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10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43" fontId="13" fillId="0" borderId="0" xfId="6" applyFont="1" applyBorder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4" fillId="0" borderId="0" xfId="5" applyFont="1" applyAlignment="1">
      <alignment vertical="center"/>
    </xf>
    <xf numFmtId="0" fontId="16" fillId="0" borderId="0" xfId="5" applyFont="1" applyFill="1" applyProtection="1">
      <protection locked="0"/>
    </xf>
    <xf numFmtId="0" fontId="17" fillId="0" borderId="0" xfId="5" applyFont="1" applyFill="1" applyAlignment="1">
      <alignment horizontal="left" vertical="center"/>
    </xf>
    <xf numFmtId="0" fontId="19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 wrapText="1"/>
    </xf>
    <xf numFmtId="0" fontId="14" fillId="0" borderId="0" xfId="5" applyFont="1" applyFill="1" applyBorder="1" applyAlignment="1">
      <alignment vertical="center" wrapText="1"/>
    </xf>
    <xf numFmtId="0" fontId="20" fillId="0" borderId="0" xfId="5" applyFont="1" applyFill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10" fillId="0" borderId="0" xfId="2" applyFont="1" applyBorder="1" applyAlignment="1">
      <alignment vertical="center"/>
    </xf>
    <xf numFmtId="0" fontId="21" fillId="0" borderId="0" xfId="5" applyFont="1" applyBorder="1" applyAlignment="1"/>
    <xf numFmtId="0" fontId="24" fillId="0" borderId="0" xfId="5" applyFont="1" applyFill="1" applyBorder="1" applyAlignment="1">
      <alignment wrapText="1"/>
    </xf>
    <xf numFmtId="0" fontId="14" fillId="0" borderId="0" xfId="5" applyFont="1"/>
    <xf numFmtId="0" fontId="14" fillId="0" borderId="0" xfId="5" applyFont="1" applyAlignment="1">
      <alignment vertical="center" wrapText="1"/>
    </xf>
    <xf numFmtId="0" fontId="14" fillId="0" borderId="0" xfId="5" applyFont="1" applyFill="1"/>
    <xf numFmtId="0" fontId="14" fillId="0" borderId="0" xfId="5" applyFont="1" applyFill="1" applyAlignment="1">
      <alignment wrapText="1"/>
    </xf>
    <xf numFmtId="0" fontId="14" fillId="0" borderId="0" xfId="5" applyFont="1" applyFill="1" applyAlignment="1">
      <alignment horizontal="center"/>
    </xf>
    <xf numFmtId="0" fontId="23" fillId="2" borderId="1" xfId="2" applyFont="1" applyFill="1" applyBorder="1"/>
    <xf numFmtId="44" fontId="23" fillId="2" borderId="1" xfId="1" applyFont="1" applyFill="1" applyBorder="1"/>
    <xf numFmtId="0" fontId="14" fillId="0" borderId="1" xfId="5" applyFont="1" applyBorder="1" applyProtection="1">
      <protection locked="0"/>
    </xf>
    <xf numFmtId="44" fontId="14" fillId="0" borderId="1" xfId="5" applyNumberFormat="1" applyFont="1" applyBorder="1" applyProtection="1">
      <protection locked="0"/>
    </xf>
    <xf numFmtId="44" fontId="14" fillId="0" borderId="1" xfId="1" applyFont="1" applyBorder="1" applyProtection="1">
      <protection locked="0"/>
    </xf>
    <xf numFmtId="14" fontId="14" fillId="0" borderId="1" xfId="5" applyNumberFormat="1" applyFont="1" applyBorder="1" applyProtection="1">
      <protection locked="0"/>
    </xf>
    <xf numFmtId="44" fontId="22" fillId="2" borderId="1" xfId="1" applyFont="1" applyFill="1" applyBorder="1" applyProtection="1">
      <protection locked="0"/>
    </xf>
    <xf numFmtId="0" fontId="14" fillId="0" borderId="0" xfId="5" applyFont="1" applyProtection="1">
      <protection locked="0"/>
    </xf>
    <xf numFmtId="9" fontId="14" fillId="0" borderId="1" xfId="7" applyFont="1" applyFill="1" applyBorder="1" applyProtection="1">
      <protection locked="0"/>
    </xf>
    <xf numFmtId="44" fontId="14" fillId="0" borderId="1" xfId="1" applyFont="1" applyFill="1" applyBorder="1" applyProtection="1">
      <protection locked="0"/>
    </xf>
    <xf numFmtId="164" fontId="14" fillId="3" borderId="1" xfId="5" applyNumberFormat="1" applyFont="1" applyFill="1" applyBorder="1" applyProtection="1">
      <protection locked="0"/>
    </xf>
    <xf numFmtId="0" fontId="14" fillId="0" borderId="1" xfId="5" applyFont="1" applyFill="1" applyBorder="1" applyProtection="1">
      <protection locked="0"/>
    </xf>
    <xf numFmtId="0" fontId="14" fillId="0" borderId="1" xfId="5" applyFont="1" applyBorder="1" applyAlignment="1" applyProtection="1">
      <alignment horizontal="center"/>
      <protection locked="0"/>
    </xf>
    <xf numFmtId="0" fontId="14" fillId="0" borderId="1" xfId="5" applyFont="1" applyBorder="1" applyAlignment="1" applyProtection="1">
      <alignment vertical="center" wrapText="1"/>
      <protection locked="0"/>
    </xf>
    <xf numFmtId="4" fontId="14" fillId="0" borderId="1" xfId="5" applyNumberFormat="1" applyFont="1" applyBorder="1" applyAlignment="1" applyProtection="1">
      <alignment vertical="center" wrapText="1"/>
      <protection locked="0"/>
    </xf>
    <xf numFmtId="44" fontId="14" fillId="3" borderId="1" xfId="1" applyFont="1" applyFill="1" applyBorder="1" applyAlignment="1" applyProtection="1">
      <alignment vertical="center" wrapText="1"/>
      <protection locked="0"/>
    </xf>
    <xf numFmtId="44" fontId="14" fillId="3" borderId="1" xfId="1" applyFont="1" applyFill="1" applyBorder="1" applyProtection="1">
      <protection locked="0"/>
    </xf>
    <xf numFmtId="0" fontId="21" fillId="0" borderId="1" xfId="5" applyFont="1" applyBorder="1" applyAlignment="1" applyProtection="1">
      <alignment vertical="center" wrapText="1"/>
      <protection locked="0"/>
    </xf>
    <xf numFmtId="44" fontId="21" fillId="3" borderId="1" xfId="1" applyFont="1" applyFill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/>
    </xf>
    <xf numFmtId="0" fontId="21" fillId="0" borderId="5" xfId="5" applyFont="1" applyBorder="1" applyAlignment="1" applyProtection="1">
      <alignment horizontal="center" vertical="center" wrapText="1"/>
      <protection locked="0"/>
    </xf>
    <xf numFmtId="0" fontId="21" fillId="3" borderId="5" xfId="5" applyFont="1" applyFill="1" applyBorder="1" applyAlignment="1" applyProtection="1">
      <alignment horizontal="center" vertical="center" wrapText="1"/>
      <protection locked="0"/>
    </xf>
    <xf numFmtId="0" fontId="27" fillId="4" borderId="6" xfId="5" applyFont="1" applyFill="1" applyBorder="1" applyAlignment="1" applyProtection="1">
      <alignment horizontal="center" vertical="center" wrapText="1"/>
      <protection locked="0"/>
    </xf>
    <xf numFmtId="0" fontId="14" fillId="0" borderId="5" xfId="5" applyFont="1" applyBorder="1" applyProtection="1">
      <protection locked="0"/>
    </xf>
    <xf numFmtId="0" fontId="21" fillId="0" borderId="5" xfId="5" applyFont="1" applyFill="1" applyBorder="1" applyAlignment="1" applyProtection="1">
      <alignment horizontal="center"/>
      <protection locked="0"/>
    </xf>
    <xf numFmtId="0" fontId="25" fillId="4" borderId="6" xfId="0" applyFont="1" applyFill="1" applyBorder="1" applyAlignment="1" applyProtection="1">
      <alignment horizontal="center" vertical="center" wrapText="1"/>
    </xf>
    <xf numFmtId="0" fontId="26" fillId="0" borderId="26" xfId="0" applyFont="1" applyBorder="1" applyProtection="1"/>
    <xf numFmtId="0" fontId="14" fillId="0" borderId="5" xfId="5" applyFont="1" applyBorder="1" applyAlignment="1" applyProtection="1">
      <alignment horizontal="center"/>
      <protection locked="0"/>
    </xf>
    <xf numFmtId="14" fontId="28" fillId="0" borderId="1" xfId="12" applyNumberFormat="1" applyFont="1" applyFill="1" applyBorder="1" applyAlignment="1">
      <alignment horizontal="left" vertical="center" indent="1"/>
    </xf>
    <xf numFmtId="14" fontId="28" fillId="6" borderId="1" xfId="12" applyNumberFormat="1" applyFont="1" applyFill="1" applyBorder="1" applyAlignment="1">
      <alignment horizontal="left" vertical="center" indent="1"/>
    </xf>
    <xf numFmtId="14" fontId="28" fillId="6" borderId="2" xfId="12" applyNumberFormat="1" applyFont="1" applyFill="1" applyBorder="1" applyAlignment="1">
      <alignment horizontal="left" vertical="center" indent="1"/>
    </xf>
    <xf numFmtId="14" fontId="28" fillId="0" borderId="2" xfId="12" applyNumberFormat="1" applyFont="1" applyFill="1" applyBorder="1" applyAlignment="1">
      <alignment horizontal="left" vertical="center" indent="1"/>
    </xf>
    <xf numFmtId="9" fontId="29" fillId="0" borderId="5" xfId="5" applyNumberFormat="1" applyFont="1" applyBorder="1" applyAlignment="1" applyProtection="1">
      <alignment horizontal="center"/>
      <protection locked="0"/>
    </xf>
    <xf numFmtId="9" fontId="14" fillId="0" borderId="1" xfId="7" applyFont="1" applyBorder="1" applyAlignment="1" applyProtection="1">
      <alignment horizontal="center"/>
      <protection locked="0"/>
    </xf>
    <xf numFmtId="9" fontId="29" fillId="0" borderId="5" xfId="7" applyFont="1" applyBorder="1" applyAlignment="1" applyProtection="1">
      <alignment horizontal="center"/>
      <protection locked="0"/>
    </xf>
    <xf numFmtId="44" fontId="29" fillId="0" borderId="5" xfId="1" applyFont="1" applyFill="1" applyBorder="1" applyAlignment="1" applyProtection="1">
      <alignment horizontal="center"/>
      <protection locked="0"/>
    </xf>
    <xf numFmtId="9" fontId="21" fillId="0" borderId="5" xfId="7" applyFont="1" applyFill="1" applyBorder="1" applyAlignment="1" applyProtection="1">
      <alignment horizontal="center"/>
      <protection locked="0"/>
    </xf>
    <xf numFmtId="0" fontId="30" fillId="0" borderId="5" xfId="5" applyFont="1" applyBorder="1" applyAlignment="1" applyProtection="1">
      <alignment horizontal="left"/>
      <protection locked="0"/>
    </xf>
    <xf numFmtId="0" fontId="30" fillId="0" borderId="5" xfId="5" applyFont="1" applyBorder="1" applyProtection="1">
      <protection locked="0"/>
    </xf>
    <xf numFmtId="9" fontId="29" fillId="0" borderId="5" xfId="7" applyFont="1" applyFill="1" applyBorder="1" applyAlignment="1" applyProtection="1">
      <alignment horizontal="center"/>
      <protection locked="0"/>
    </xf>
    <xf numFmtId="0" fontId="30" fillId="0" borderId="1" xfId="5" applyFont="1" applyBorder="1" applyProtection="1">
      <protection locked="0"/>
    </xf>
    <xf numFmtId="9" fontId="14" fillId="0" borderId="1" xfId="5" applyNumberFormat="1" applyFont="1" applyBorder="1" applyAlignment="1" applyProtection="1">
      <alignment horizontal="center"/>
      <protection locked="0"/>
    </xf>
    <xf numFmtId="0" fontId="29" fillId="0" borderId="1" xfId="5" applyFont="1" applyBorder="1" applyProtection="1">
      <protection locked="0"/>
    </xf>
    <xf numFmtId="14" fontId="14" fillId="0" borderId="1" xfId="5" applyNumberFormat="1" applyFont="1" applyBorder="1" applyAlignment="1" applyProtection="1">
      <alignment horizontal="center"/>
      <protection locked="0"/>
    </xf>
    <xf numFmtId="44" fontId="14" fillId="0" borderId="1" xfId="5" applyNumberFormat="1" applyFont="1" applyFill="1" applyBorder="1" applyProtection="1">
      <protection locked="0"/>
    </xf>
    <xf numFmtId="9" fontId="14" fillId="0" borderId="1" xfId="7" applyFont="1" applyFill="1" applyBorder="1" applyAlignment="1" applyProtection="1">
      <alignment horizontal="center"/>
      <protection locked="0"/>
    </xf>
    <xf numFmtId="14" fontId="14" fillId="0" borderId="1" xfId="5" applyNumberFormat="1" applyFont="1" applyBorder="1" applyAlignment="1" applyProtection="1">
      <alignment horizontal="right"/>
      <protection locked="0"/>
    </xf>
    <xf numFmtId="44" fontId="14" fillId="0" borderId="0" xfId="5" applyNumberFormat="1" applyFont="1" applyProtection="1">
      <protection locked="0"/>
    </xf>
    <xf numFmtId="44" fontId="14" fillId="0" borderId="0" xfId="1" applyFont="1" applyProtection="1">
      <protection locked="0"/>
    </xf>
    <xf numFmtId="44" fontId="14" fillId="0" borderId="0" xfId="5" applyNumberFormat="1" applyFont="1" applyFill="1"/>
    <xf numFmtId="164" fontId="14" fillId="0" borderId="1" xfId="5" applyNumberFormat="1" applyFont="1" applyBorder="1" applyProtection="1">
      <protection locked="0"/>
    </xf>
    <xf numFmtId="44" fontId="14" fillId="0" borderId="0" xfId="5" applyNumberFormat="1" applyFont="1"/>
    <xf numFmtId="0" fontId="14" fillId="6" borderId="0" xfId="5" applyFont="1" applyFill="1" applyProtection="1">
      <protection locked="0"/>
    </xf>
    <xf numFmtId="0" fontId="14" fillId="6" borderId="5" xfId="5" applyFont="1" applyFill="1" applyBorder="1" applyAlignment="1" applyProtection="1">
      <alignment horizontal="center"/>
      <protection locked="0"/>
    </xf>
    <xf numFmtId="0" fontId="14" fillId="6" borderId="5" xfId="5" applyFont="1" applyFill="1" applyBorder="1" applyProtection="1">
      <protection locked="0"/>
    </xf>
    <xf numFmtId="44" fontId="14" fillId="6" borderId="1" xfId="1" applyFont="1" applyFill="1" applyBorder="1" applyProtection="1">
      <protection locked="0"/>
    </xf>
    <xf numFmtId="9" fontId="29" fillId="6" borderId="5" xfId="5" applyNumberFormat="1" applyFont="1" applyFill="1" applyBorder="1" applyAlignment="1" applyProtection="1">
      <alignment horizontal="center"/>
      <protection locked="0"/>
    </xf>
    <xf numFmtId="9" fontId="29" fillId="6" borderId="5" xfId="7" applyFont="1" applyFill="1" applyBorder="1" applyAlignment="1" applyProtection="1">
      <alignment horizontal="center"/>
      <protection locked="0"/>
    </xf>
    <xf numFmtId="44" fontId="29" fillId="6" borderId="5" xfId="1" applyFont="1" applyFill="1" applyBorder="1" applyAlignment="1" applyProtection="1">
      <alignment horizontal="center"/>
      <protection locked="0"/>
    </xf>
    <xf numFmtId="164" fontId="14" fillId="6" borderId="1" xfId="5" applyNumberFormat="1" applyFont="1" applyFill="1" applyBorder="1" applyProtection="1">
      <protection locked="0"/>
    </xf>
    <xf numFmtId="44" fontId="14" fillId="6" borderId="0" xfId="1" applyFont="1" applyFill="1" applyProtection="1">
      <protection locked="0"/>
    </xf>
    <xf numFmtId="0" fontId="14" fillId="6" borderId="1" xfId="5" applyFont="1" applyFill="1" applyBorder="1" applyAlignment="1" applyProtection="1">
      <alignment horizontal="center"/>
      <protection locked="0"/>
    </xf>
    <xf numFmtId="0" fontId="14" fillId="6" borderId="1" xfId="5" applyFont="1" applyFill="1" applyBorder="1" applyProtection="1">
      <protection locked="0"/>
    </xf>
    <xf numFmtId="9" fontId="14" fillId="6" borderId="1" xfId="7" applyFont="1" applyFill="1" applyBorder="1" applyAlignment="1" applyProtection="1">
      <alignment horizontal="center"/>
      <protection locked="0"/>
    </xf>
    <xf numFmtId="0" fontId="29" fillId="6" borderId="1" xfId="5" applyFont="1" applyFill="1" applyBorder="1" applyProtection="1">
      <protection locked="0"/>
    </xf>
    <xf numFmtId="49" fontId="14" fillId="0" borderId="0" xfId="5" applyNumberFormat="1" applyFont="1"/>
    <xf numFmtId="44" fontId="23" fillId="2" borderId="2" xfId="1" applyFont="1" applyFill="1" applyBorder="1"/>
    <xf numFmtId="44" fontId="23" fillId="2" borderId="0" xfId="1" applyFont="1" applyFill="1" applyBorder="1"/>
    <xf numFmtId="0" fontId="14" fillId="0" borderId="0" xfId="18" applyFont="1"/>
    <xf numFmtId="0" fontId="14" fillId="0" borderId="0" xfId="18" applyFont="1" applyAlignment="1">
      <alignment horizontal="center"/>
    </xf>
    <xf numFmtId="43" fontId="38" fillId="0" borderId="0" xfId="17" applyFont="1"/>
    <xf numFmtId="0" fontId="14" fillId="0" borderId="0" xfId="18" applyFont="1" applyFill="1"/>
    <xf numFmtId="0" fontId="14" fillId="0" borderId="0" xfId="18" applyFont="1" applyFill="1" applyAlignment="1">
      <alignment horizontal="center"/>
    </xf>
    <xf numFmtId="43" fontId="38" fillId="0" borderId="0" xfId="17" applyFont="1" applyFill="1"/>
    <xf numFmtId="0" fontId="10" fillId="0" borderId="0" xfId="18" applyFont="1" applyBorder="1" applyAlignment="1">
      <alignment vertical="center"/>
    </xf>
    <xf numFmtId="49" fontId="14" fillId="0" borderId="0" xfId="18" applyNumberFormat="1" applyFont="1"/>
    <xf numFmtId="0" fontId="14" fillId="0" borderId="0" xfId="18" applyFont="1" applyProtection="1">
      <protection locked="0"/>
    </xf>
    <xf numFmtId="0" fontId="14" fillId="0" borderId="0" xfId="18" applyFont="1" applyAlignment="1" applyProtection="1">
      <alignment horizontal="center"/>
      <protection locked="0"/>
    </xf>
    <xf numFmtId="0" fontId="11" fillId="0" borderId="0" xfId="18" applyFont="1" applyBorder="1" applyAlignment="1">
      <alignment vertical="center"/>
    </xf>
    <xf numFmtId="0" fontId="12" fillId="0" borderId="0" xfId="18" applyFont="1" applyBorder="1" applyAlignment="1">
      <alignment vertical="center"/>
    </xf>
    <xf numFmtId="0" fontId="10" fillId="0" borderId="0" xfId="18" applyFont="1" applyBorder="1" applyAlignment="1" applyProtection="1">
      <alignment vertical="center"/>
    </xf>
    <xf numFmtId="0" fontId="10" fillId="0" borderId="0" xfId="18" applyFont="1" applyFill="1" applyBorder="1" applyAlignment="1">
      <alignment vertical="center" wrapText="1"/>
    </xf>
    <xf numFmtId="0" fontId="10" fillId="0" borderId="0" xfId="18" applyFont="1" applyFill="1" applyBorder="1" applyAlignment="1">
      <alignment horizontal="center" vertical="center" wrapText="1"/>
    </xf>
    <xf numFmtId="43" fontId="13" fillId="0" borderId="0" xfId="19" applyFont="1" applyBorder="1" applyAlignment="1">
      <alignment vertical="center"/>
    </xf>
    <xf numFmtId="0" fontId="13" fillId="0" borderId="0" xfId="18" applyFont="1" applyBorder="1" applyAlignment="1">
      <alignment vertical="center"/>
    </xf>
    <xf numFmtId="0" fontId="14" fillId="0" borderId="0" xfId="18" applyFont="1" applyFill="1" applyAlignment="1">
      <alignment wrapText="1"/>
    </xf>
    <xf numFmtId="0" fontId="14" fillId="0" borderId="5" xfId="18" applyFont="1" applyBorder="1" applyProtection="1">
      <protection locked="0"/>
    </xf>
    <xf numFmtId="0" fontId="14" fillId="0" borderId="5" xfId="18" applyFont="1" applyBorder="1" applyAlignment="1" applyProtection="1">
      <alignment horizontal="center"/>
      <protection locked="0"/>
    </xf>
    <xf numFmtId="14" fontId="14" fillId="0" borderId="5" xfId="18" applyNumberFormat="1" applyFont="1" applyBorder="1" applyAlignment="1" applyProtection="1">
      <alignment horizontal="center"/>
      <protection locked="0"/>
    </xf>
    <xf numFmtId="0" fontId="21" fillId="0" borderId="5" xfId="18" applyFont="1" applyBorder="1" applyAlignment="1" applyProtection="1">
      <alignment horizontal="center"/>
      <protection locked="0"/>
    </xf>
    <xf numFmtId="0" fontId="21" fillId="3" borderId="5" xfId="18" applyFont="1" applyFill="1" applyBorder="1" applyAlignment="1" applyProtection="1">
      <alignment horizontal="center"/>
      <protection locked="0"/>
    </xf>
    <xf numFmtId="0" fontId="39" fillId="0" borderId="5" xfId="18" applyFont="1" applyBorder="1" applyAlignment="1" applyProtection="1">
      <alignment vertical="top"/>
      <protection locked="0"/>
    </xf>
    <xf numFmtId="0" fontId="39" fillId="0" borderId="5" xfId="18" applyFont="1" applyFill="1" applyBorder="1" applyAlignment="1" applyProtection="1">
      <alignment vertical="top" wrapText="1"/>
      <protection locked="0"/>
    </xf>
    <xf numFmtId="0" fontId="40" fillId="0" borderId="5" xfId="18" applyFont="1" applyBorder="1" applyAlignment="1" applyProtection="1">
      <alignment horizontal="center"/>
      <protection locked="0"/>
    </xf>
    <xf numFmtId="0" fontId="40" fillId="0" borderId="5" xfId="18" applyFont="1" applyBorder="1" applyProtection="1">
      <protection locked="0"/>
    </xf>
    <xf numFmtId="14" fontId="40" fillId="0" borderId="5" xfId="18" applyNumberFormat="1" applyFont="1" applyBorder="1" applyAlignment="1" applyProtection="1">
      <alignment horizontal="center"/>
      <protection locked="0"/>
    </xf>
    <xf numFmtId="43" fontId="39" fillId="0" borderId="5" xfId="18" applyNumberFormat="1" applyFont="1" applyBorder="1" applyAlignment="1" applyProtection="1">
      <alignment horizontal="center"/>
      <protection locked="0"/>
    </xf>
    <xf numFmtId="0" fontId="39" fillId="0" borderId="5" xfId="18" applyFont="1" applyBorder="1" applyAlignment="1" applyProtection="1">
      <alignment horizontal="center"/>
      <protection locked="0"/>
    </xf>
    <xf numFmtId="44" fontId="39" fillId="0" borderId="5" xfId="18" applyNumberFormat="1" applyFont="1" applyBorder="1" applyAlignment="1" applyProtection="1">
      <alignment horizontal="center"/>
      <protection locked="0"/>
    </xf>
    <xf numFmtId="44" fontId="39" fillId="3" borderId="5" xfId="18" applyNumberFormat="1" applyFont="1" applyFill="1" applyBorder="1" applyAlignment="1" applyProtection="1">
      <alignment horizontal="center"/>
      <protection locked="0"/>
    </xf>
    <xf numFmtId="0" fontId="24" fillId="0" borderId="1" xfId="18" applyFont="1" applyBorder="1" applyAlignment="1" applyProtection="1">
      <alignment horizontal="left"/>
      <protection locked="0"/>
    </xf>
    <xf numFmtId="0" fontId="24" fillId="0" borderId="1" xfId="18" applyFont="1" applyBorder="1" applyAlignment="1" applyProtection="1">
      <alignment horizontal="left" wrapText="1"/>
      <protection locked="0"/>
    </xf>
    <xf numFmtId="0" fontId="24" fillId="0" borderId="1" xfId="18" applyFont="1" applyBorder="1" applyAlignment="1" applyProtection="1">
      <alignment horizontal="center"/>
      <protection locked="0"/>
    </xf>
    <xf numFmtId="14" fontId="24" fillId="0" borderId="1" xfId="18" applyNumberFormat="1" applyFont="1" applyBorder="1" applyAlignment="1" applyProtection="1">
      <alignment horizontal="center"/>
      <protection locked="0"/>
    </xf>
    <xf numFmtId="0" fontId="24" fillId="0" borderId="1" xfId="18" applyFont="1" applyBorder="1" applyAlignment="1" applyProtection="1">
      <alignment wrapText="1"/>
      <protection locked="0"/>
    </xf>
    <xf numFmtId="0" fontId="24" fillId="0" borderId="5" xfId="18" applyFont="1" applyBorder="1" applyProtection="1">
      <protection locked="0"/>
    </xf>
    <xf numFmtId="43" fontId="24" fillId="0" borderId="1" xfId="17" applyFont="1" applyBorder="1" applyProtection="1">
      <protection locked="0"/>
    </xf>
    <xf numFmtId="9" fontId="24" fillId="0" borderId="1" xfId="18" applyNumberFormat="1" applyFont="1" applyBorder="1" applyAlignment="1" applyProtection="1">
      <alignment horizontal="center"/>
      <protection locked="0"/>
    </xf>
    <xf numFmtId="44" fontId="24" fillId="0" borderId="1" xfId="18" applyNumberFormat="1" applyFont="1" applyBorder="1" applyProtection="1">
      <protection locked="0"/>
    </xf>
    <xf numFmtId="44" fontId="24" fillId="3" borderId="1" xfId="18" applyNumberFormat="1" applyFont="1" applyFill="1" applyBorder="1" applyProtection="1">
      <protection locked="0"/>
    </xf>
    <xf numFmtId="0" fontId="24" fillId="0" borderId="1" xfId="18" applyFont="1" applyFill="1" applyBorder="1" applyAlignment="1" applyProtection="1">
      <alignment horizontal="center"/>
      <protection locked="0"/>
    </xf>
    <xf numFmtId="14" fontId="24" fillId="0" borderId="1" xfId="18" applyNumberFormat="1" applyFont="1" applyFill="1" applyBorder="1" applyAlignment="1" applyProtection="1">
      <alignment horizontal="center"/>
      <protection locked="0"/>
    </xf>
    <xf numFmtId="0" fontId="24" fillId="0" borderId="1" xfId="18" applyFont="1" applyFill="1" applyBorder="1" applyAlignment="1" applyProtection="1">
      <alignment horizontal="left"/>
      <protection locked="0"/>
    </xf>
    <xf numFmtId="0" fontId="24" fillId="0" borderId="1" xfId="18" applyFont="1" applyFill="1" applyBorder="1" applyAlignment="1" applyProtection="1">
      <alignment horizontal="left" wrapText="1"/>
      <protection locked="0"/>
    </xf>
    <xf numFmtId="0" fontId="24" fillId="0" borderId="1" xfId="18" applyFont="1" applyFill="1" applyBorder="1" applyAlignment="1" applyProtection="1">
      <alignment wrapText="1"/>
      <protection locked="0"/>
    </xf>
    <xf numFmtId="0" fontId="24" fillId="0" borderId="5" xfId="18" applyFont="1" applyFill="1" applyBorder="1" applyProtection="1">
      <protection locked="0"/>
    </xf>
    <xf numFmtId="43" fontId="24" fillId="0" borderId="1" xfId="17" applyFont="1" applyFill="1" applyBorder="1" applyProtection="1">
      <protection locked="0"/>
    </xf>
    <xf numFmtId="9" fontId="24" fillId="0" borderId="1" xfId="18" applyNumberFormat="1" applyFont="1" applyFill="1" applyBorder="1" applyAlignment="1" applyProtection="1">
      <alignment horizontal="center"/>
      <protection locked="0"/>
    </xf>
    <xf numFmtId="44" fontId="24" fillId="0" borderId="1" xfId="18" applyNumberFormat="1" applyFont="1" applyFill="1" applyBorder="1" applyProtection="1">
      <protection locked="0"/>
    </xf>
    <xf numFmtId="0" fontId="24" fillId="0" borderId="1" xfId="18" applyFont="1" applyFill="1" applyBorder="1" applyAlignment="1" applyProtection="1">
      <alignment horizontal="center" wrapText="1"/>
      <protection locked="0"/>
    </xf>
    <xf numFmtId="16" fontId="19" fillId="0" borderId="5" xfId="18" applyNumberFormat="1" applyFont="1" applyFill="1" applyBorder="1" applyAlignment="1" applyProtection="1">
      <alignment vertical="top"/>
      <protection locked="0"/>
    </xf>
    <xf numFmtId="0" fontId="19" fillId="0" borderId="5" xfId="18" applyFont="1" applyFill="1" applyBorder="1" applyAlignment="1" applyProtection="1">
      <alignment vertical="top" wrapText="1"/>
      <protection locked="0"/>
    </xf>
    <xf numFmtId="43" fontId="39" fillId="0" borderId="1" xfId="17" applyFont="1" applyFill="1" applyBorder="1" applyProtection="1">
      <protection locked="0"/>
    </xf>
    <xf numFmtId="44" fontId="39" fillId="0" borderId="1" xfId="18" applyNumberFormat="1" applyFont="1" applyFill="1" applyBorder="1" applyProtection="1">
      <protection locked="0"/>
    </xf>
    <xf numFmtId="44" fontId="39" fillId="3" borderId="1" xfId="18" applyNumberFormat="1" applyFont="1" applyFill="1" applyBorder="1" applyProtection="1">
      <protection locked="0"/>
    </xf>
    <xf numFmtId="0" fontId="24" fillId="0" borderId="0" xfId="18" applyFont="1" applyProtection="1">
      <protection locked="0"/>
    </xf>
    <xf numFmtId="49" fontId="24" fillId="0" borderId="1" xfId="18" applyNumberFormat="1" applyFont="1" applyFill="1" applyBorder="1" applyAlignment="1" applyProtection="1">
      <alignment horizontal="center"/>
      <protection locked="0"/>
    </xf>
    <xf numFmtId="165" fontId="24" fillId="0" borderId="1" xfId="20" applyNumberFormat="1" applyFont="1" applyFill="1" applyBorder="1" applyAlignment="1" applyProtection="1">
      <alignment horizontal="center"/>
      <protection locked="0"/>
    </xf>
    <xf numFmtId="166" fontId="24" fillId="0" borderId="1" xfId="20" applyNumberFormat="1" applyFont="1" applyFill="1" applyBorder="1" applyAlignment="1" applyProtection="1">
      <alignment horizontal="center"/>
      <protection locked="0"/>
    </xf>
    <xf numFmtId="166" fontId="24" fillId="0" borderId="1" xfId="18" applyNumberFormat="1" applyFont="1" applyFill="1" applyBorder="1" applyAlignment="1" applyProtection="1">
      <alignment horizontal="center"/>
      <protection locked="0"/>
    </xf>
    <xf numFmtId="0" fontId="14" fillId="0" borderId="0" xfId="18" applyFont="1" applyFill="1" applyProtection="1">
      <protection locked="0"/>
    </xf>
    <xf numFmtId="0" fontId="22" fillId="2" borderId="1" xfId="18" applyFont="1" applyFill="1" applyBorder="1" applyProtection="1">
      <protection locked="0"/>
    </xf>
    <xf numFmtId="0" fontId="22" fillId="2" borderId="1" xfId="18" applyFont="1" applyFill="1" applyBorder="1" applyAlignment="1" applyProtection="1">
      <alignment horizontal="center"/>
      <protection locked="0"/>
    </xf>
    <xf numFmtId="0" fontId="14" fillId="0" borderId="0" xfId="18" applyFont="1" applyAlignment="1">
      <alignment vertical="center"/>
    </xf>
    <xf numFmtId="0" fontId="14" fillId="0" borderId="0" xfId="18" applyFont="1" applyAlignment="1">
      <alignment horizontal="center" vertical="center"/>
    </xf>
    <xf numFmtId="0" fontId="16" fillId="0" borderId="0" xfId="18" applyFont="1" applyFill="1" applyProtection="1"/>
    <xf numFmtId="0" fontId="17" fillId="0" borderId="0" xfId="18" applyFont="1" applyFill="1" applyAlignment="1" applyProtection="1">
      <alignment horizontal="left" vertical="center"/>
    </xf>
    <xf numFmtId="0" fontId="16" fillId="0" borderId="0" xfId="18" applyFont="1" applyFill="1" applyAlignment="1" applyProtection="1">
      <alignment horizontal="center"/>
    </xf>
    <xf numFmtId="0" fontId="14" fillId="0" borderId="0" xfId="18" applyFont="1" applyAlignment="1" applyProtection="1">
      <alignment horizontal="center" vertical="center"/>
    </xf>
    <xf numFmtId="0" fontId="14" fillId="0" borderId="0" xfId="18" applyFont="1" applyFill="1" applyAlignment="1" applyProtection="1">
      <alignment horizontal="center" vertical="center"/>
    </xf>
    <xf numFmtId="0" fontId="14" fillId="0" borderId="0" xfId="18" applyFont="1" applyAlignment="1" applyProtection="1">
      <alignment vertical="center"/>
    </xf>
    <xf numFmtId="0" fontId="14" fillId="0" borderId="0" xfId="18" applyFont="1" applyAlignment="1" applyProtection="1">
      <alignment horizontal="center"/>
    </xf>
    <xf numFmtId="0" fontId="14" fillId="0" borderId="0" xfId="18" applyFont="1" applyProtection="1"/>
    <xf numFmtId="49" fontId="25" fillId="5" borderId="7" xfId="0" applyNumberFormat="1" applyFont="1" applyFill="1" applyBorder="1" applyAlignment="1" applyProtection="1">
      <alignment horizontal="center" vertical="center" wrapText="1"/>
    </xf>
    <xf numFmtId="0" fontId="25" fillId="5" borderId="7" xfId="0" applyFont="1" applyFill="1" applyBorder="1" applyAlignment="1" applyProtection="1">
      <alignment horizontal="center" vertical="center"/>
    </xf>
    <xf numFmtId="0" fontId="15" fillId="0" borderId="0" xfId="5" applyFont="1" applyFill="1" applyAlignment="1">
      <alignment horizontal="left" vertical="center" wrapText="1"/>
    </xf>
    <xf numFmtId="0" fontId="27" fillId="4" borderId="17" xfId="5" applyFont="1" applyFill="1" applyBorder="1" applyAlignment="1">
      <alignment horizontal="center" vertical="center"/>
    </xf>
    <xf numFmtId="0" fontId="27" fillId="4" borderId="18" xfId="5" applyFont="1" applyFill="1" applyBorder="1" applyAlignment="1">
      <alignment horizontal="center" vertical="center"/>
    </xf>
    <xf numFmtId="0" fontId="27" fillId="4" borderId="19" xfId="5" applyFont="1" applyFill="1" applyBorder="1" applyAlignment="1">
      <alignment horizontal="center" vertical="center"/>
    </xf>
    <xf numFmtId="0" fontId="27" fillId="4" borderId="23" xfId="5" applyFont="1" applyFill="1" applyBorder="1" applyAlignment="1">
      <alignment horizontal="center" vertical="center" wrapText="1"/>
    </xf>
    <xf numFmtId="0" fontId="27" fillId="4" borderId="12" xfId="5" applyFont="1" applyFill="1" applyBorder="1" applyAlignment="1">
      <alignment horizontal="center" vertical="center" wrapText="1"/>
    </xf>
    <xf numFmtId="0" fontId="27" fillId="4" borderId="13" xfId="5" applyFont="1" applyFill="1" applyBorder="1" applyAlignment="1">
      <alignment horizontal="center" vertical="center" wrapText="1"/>
    </xf>
    <xf numFmtId="0" fontId="27" fillId="4" borderId="14" xfId="5" applyFont="1" applyFill="1" applyBorder="1" applyAlignment="1">
      <alignment horizontal="center" vertical="center" wrapText="1"/>
    </xf>
    <xf numFmtId="0" fontId="27" fillId="4" borderId="9" xfId="5" applyFont="1" applyFill="1" applyBorder="1" applyAlignment="1">
      <alignment horizontal="center" vertical="center" wrapText="1"/>
    </xf>
    <xf numFmtId="0" fontId="27" fillId="4" borderId="10" xfId="5" applyFont="1" applyFill="1" applyBorder="1" applyAlignment="1">
      <alignment horizontal="center" vertical="center" wrapText="1"/>
    </xf>
    <xf numFmtId="0" fontId="27" fillId="4" borderId="24" xfId="5" applyFont="1" applyFill="1" applyBorder="1" applyAlignment="1">
      <alignment horizontal="center" vertical="center" wrapText="1"/>
    </xf>
    <xf numFmtId="0" fontId="27" fillId="4" borderId="25" xfId="5" applyFont="1" applyFill="1" applyBorder="1" applyAlignment="1">
      <alignment horizontal="center" vertical="center" wrapText="1"/>
    </xf>
    <xf numFmtId="0" fontId="27" fillId="4" borderId="20" xfId="18" applyFont="1" applyFill="1" applyBorder="1" applyAlignment="1">
      <alignment horizontal="center" vertical="center"/>
    </xf>
    <xf numFmtId="0" fontId="27" fillId="4" borderId="21" xfId="18" applyFont="1" applyFill="1" applyBorder="1" applyAlignment="1">
      <alignment horizontal="center" vertical="center"/>
    </xf>
    <xf numFmtId="0" fontId="27" fillId="4" borderId="22" xfId="18" applyFont="1" applyFill="1" applyBorder="1" applyAlignment="1">
      <alignment horizontal="center" vertical="center"/>
    </xf>
    <xf numFmtId="0" fontId="27" fillId="4" borderId="13" xfId="18" applyFont="1" applyFill="1" applyBorder="1" applyAlignment="1">
      <alignment horizontal="center" vertical="center" wrapText="1"/>
    </xf>
    <xf numFmtId="0" fontId="27" fillId="4" borderId="14" xfId="18" applyFont="1" applyFill="1" applyBorder="1" applyAlignment="1">
      <alignment horizontal="center" vertical="center" wrapText="1"/>
    </xf>
    <xf numFmtId="0" fontId="27" fillId="4" borderId="9" xfId="18" applyFont="1" applyFill="1" applyBorder="1" applyAlignment="1">
      <alignment horizontal="center" vertical="center" wrapText="1"/>
    </xf>
    <xf numFmtId="0" fontId="27" fillId="4" borderId="10" xfId="18" applyFont="1" applyFill="1" applyBorder="1" applyAlignment="1">
      <alignment horizontal="center" vertical="center" wrapText="1"/>
    </xf>
    <xf numFmtId="0" fontId="15" fillId="0" borderId="0" xfId="18" applyFont="1" applyFill="1" applyAlignment="1" applyProtection="1">
      <alignment horizontal="left" vertical="center" wrapText="1"/>
    </xf>
    <xf numFmtId="0" fontId="27" fillId="4" borderId="17" xfId="5" applyFont="1" applyFill="1" applyBorder="1" applyAlignment="1" applyProtection="1">
      <alignment horizontal="center" vertical="center" wrapText="1"/>
      <protection locked="0"/>
    </xf>
    <xf numFmtId="0" fontId="27" fillId="4" borderId="19" xfId="5" applyFont="1" applyFill="1" applyBorder="1" applyAlignment="1" applyProtection="1">
      <alignment horizontal="center" vertical="center" wrapText="1"/>
      <protection locked="0"/>
    </xf>
    <xf numFmtId="0" fontId="27" fillId="4" borderId="18" xfId="5" applyFont="1" applyFill="1" applyBorder="1" applyAlignment="1" applyProtection="1">
      <alignment horizontal="center" vertical="center" wrapText="1"/>
      <protection locked="0"/>
    </xf>
    <xf numFmtId="0" fontId="21" fillId="0" borderId="2" xfId="5" applyFont="1" applyBorder="1" applyAlignment="1" applyProtection="1">
      <alignment horizontal="left" vertical="center" wrapText="1"/>
      <protection locked="0"/>
    </xf>
    <xf numFmtId="0" fontId="21" fillId="0" borderId="3" xfId="5" applyFont="1" applyBorder="1" applyAlignment="1" applyProtection="1">
      <alignment horizontal="left" vertical="center" wrapText="1"/>
      <protection locked="0"/>
    </xf>
    <xf numFmtId="0" fontId="21" fillId="0" borderId="4" xfId="5" applyFont="1" applyBorder="1" applyAlignment="1" applyProtection="1">
      <alignment horizontal="left" vertical="center" wrapText="1"/>
      <protection locked="0"/>
    </xf>
    <xf numFmtId="0" fontId="27" fillId="4" borderId="15" xfId="5" applyFont="1" applyFill="1" applyBorder="1" applyAlignment="1" applyProtection="1">
      <alignment horizontal="center" vertical="center" wrapText="1"/>
      <protection locked="0"/>
    </xf>
    <xf numFmtId="0" fontId="27" fillId="4" borderId="16" xfId="5" applyFont="1" applyFill="1" applyBorder="1" applyAlignment="1" applyProtection="1">
      <alignment horizontal="center" vertical="center" wrapText="1"/>
      <protection locked="0"/>
    </xf>
    <xf numFmtId="0" fontId="27" fillId="4" borderId="13" xfId="5" applyFont="1" applyFill="1" applyBorder="1" applyAlignment="1" applyProtection="1">
      <alignment horizontal="center" vertical="center" wrapText="1"/>
      <protection locked="0"/>
    </xf>
    <xf numFmtId="0" fontId="27" fillId="4" borderId="14" xfId="5" applyFont="1" applyFill="1" applyBorder="1" applyAlignment="1" applyProtection="1">
      <alignment horizontal="center" vertical="center" wrapText="1"/>
      <protection locked="0"/>
    </xf>
    <xf numFmtId="0" fontId="27" fillId="4" borderId="11" xfId="5" applyFont="1" applyFill="1" applyBorder="1" applyAlignment="1" applyProtection="1">
      <alignment horizontal="center" vertical="center" wrapText="1"/>
      <protection locked="0"/>
    </xf>
    <xf numFmtId="0" fontId="27" fillId="4" borderId="12" xfId="5" applyFont="1" applyFill="1" applyBorder="1" applyAlignment="1" applyProtection="1">
      <alignment horizontal="center" vertical="center" wrapText="1"/>
      <protection locked="0"/>
    </xf>
  </cellXfs>
  <cellStyles count="21">
    <cellStyle name="Millares" xfId="17" builtinId="3"/>
    <cellStyle name="Millares 2" xfId="3"/>
    <cellStyle name="Millares 2 2" xfId="6"/>
    <cellStyle name="Millares 2 2 2" xfId="19"/>
    <cellStyle name="Millares 3" xfId="16"/>
    <cellStyle name="Moneda" xfId="1" builtinId="4"/>
    <cellStyle name="Moneda 2" xfId="15"/>
    <cellStyle name="Normal" xfId="0" builtinId="0"/>
    <cellStyle name="Normal 2" xfId="2"/>
    <cellStyle name="Normal 2 2" xfId="5"/>
    <cellStyle name="Normal 2 2 2" xfId="9"/>
    <cellStyle name="Normal 2 2 3" xfId="12"/>
    <cellStyle name="Normal 2 2 4" xfId="18"/>
    <cellStyle name="Normal 2 3" xfId="8"/>
    <cellStyle name="Normal 2 4" xfId="11"/>
    <cellStyle name="Normal 3" xfId="4"/>
    <cellStyle name="Normal 3 2" xfId="10"/>
    <cellStyle name="Normal 3 3" xfId="13"/>
    <cellStyle name="Normal 4" xfId="14"/>
    <cellStyle name="Porcentaje" xfId="7" builtinId="5"/>
    <cellStyle name="Porcentaje 2" xfId="2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57150</xdr:rowOff>
    </xdr:from>
    <xdr:to>
      <xdr:col>2</xdr:col>
      <xdr:colOff>1114425</xdr:colOff>
      <xdr:row>8</xdr:row>
      <xdr:rowOff>107157</xdr:rowOff>
    </xdr:to>
    <xdr:sp macro="" textlink="">
      <xdr:nvSpPr>
        <xdr:cNvPr id="2" name="CuadroTexto 1"/>
        <xdr:cNvSpPr txBox="1"/>
      </xdr:nvSpPr>
      <xdr:spPr>
        <a:xfrm>
          <a:off x="1047750" y="57150"/>
          <a:ext cx="1866900" cy="621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1100"/>
            <a:t>LOGO</a:t>
          </a:r>
          <a:r>
            <a:rPr lang="es-MX" sz="1100" baseline="0"/>
            <a:t>TIPO DE LA ENTIDAD FISCALIZADA</a:t>
          </a:r>
          <a:endParaRPr lang="es-MX" sz="1100"/>
        </a:p>
      </xdr:txBody>
    </xdr:sp>
    <xdr:clientData/>
  </xdr:twoCellAnchor>
  <xdr:twoCellAnchor>
    <xdr:from>
      <xdr:col>0</xdr:col>
      <xdr:colOff>180975</xdr:colOff>
      <xdr:row>396</xdr:row>
      <xdr:rowOff>38102</xdr:rowOff>
    </xdr:from>
    <xdr:to>
      <xdr:col>17</xdr:col>
      <xdr:colOff>1438275</xdr:colOff>
      <xdr:row>402</xdr:row>
      <xdr:rowOff>158751</xdr:rowOff>
    </xdr:to>
    <xdr:grpSp>
      <xdr:nvGrpSpPr>
        <xdr:cNvPr id="21" name="1 Grupo"/>
        <xdr:cNvGrpSpPr>
          <a:grpSpLocks/>
        </xdr:cNvGrpSpPr>
      </xdr:nvGrpSpPr>
      <xdr:grpSpPr bwMode="auto">
        <a:xfrm>
          <a:off x="180975" y="70745352"/>
          <a:ext cx="22180550" cy="1073149"/>
          <a:chOff x="326183" y="9510795"/>
          <a:chExt cx="6308850" cy="1220219"/>
        </a:xfrm>
      </xdr:grpSpPr>
      <xdr:sp macro="" textlink="">
        <xdr:nvSpPr>
          <xdr:cNvPr id="22" name="AutoShape 14"/>
          <xdr:cNvSpPr>
            <a:spLocks noChangeArrowheads="1"/>
          </xdr:cNvSpPr>
        </xdr:nvSpPr>
        <xdr:spPr bwMode="auto">
          <a:xfrm>
            <a:off x="326183" y="9538357"/>
            <a:ext cx="1201263" cy="119265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MTRO.</a:t>
            </a:r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 LUIS  MÁRQUEZ LECONA</a:t>
            </a:r>
            <a:endParaRPr lang="es-MX" sz="800">
              <a:effectLst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PRESIDENTE MUNICIPAL DE ZACATLAN, PUEBLA</a:t>
            </a:r>
            <a:endParaRPr lang="es-MX" sz="800">
              <a:effectLst/>
            </a:endParaRPr>
          </a:p>
        </xdr:txBody>
      </xdr:sp>
      <xdr:sp macro="" textlink="">
        <xdr:nvSpPr>
          <xdr:cNvPr id="23" name="AutoShape 16"/>
          <xdr:cNvSpPr>
            <a:spLocks noChangeArrowheads="1"/>
          </xdr:cNvSpPr>
        </xdr:nvSpPr>
        <xdr:spPr bwMode="auto">
          <a:xfrm>
            <a:off x="3778699" y="9524576"/>
            <a:ext cx="1227959" cy="104070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 EMMANUELLE TORRES QUIROS</a:t>
            </a:r>
            <a:endParaRPr lang="es-MX" sz="800">
              <a:effectLst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CONTRALOR MUNICIPAL </a:t>
            </a:r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 DE ZACATLAN, PUEBLA</a:t>
            </a:r>
            <a:endParaRPr lang="es-MX" sz="800">
              <a:effectLst/>
            </a:endParaRPr>
          </a:p>
        </xdr:txBody>
      </xdr:sp>
      <xdr:sp macro="" textlink="">
        <xdr:nvSpPr>
          <xdr:cNvPr id="24" name="AutoShape 17"/>
          <xdr:cNvSpPr>
            <a:spLocks noChangeArrowheads="1"/>
          </xdr:cNvSpPr>
        </xdr:nvSpPr>
        <xdr:spPr bwMode="auto">
          <a:xfrm>
            <a:off x="2070238" y="9538362"/>
            <a:ext cx="1201263" cy="118061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1000" b="1" i="0">
                <a:effectLst/>
                <a:latin typeface="+mn-lt"/>
                <a:ea typeface="+mn-ea"/>
                <a:cs typeface="+mn-cs"/>
              </a:rPr>
              <a:t>C.P. EDUARDO TREJO RANGEL</a:t>
            </a:r>
            <a:endParaRPr lang="es-MX" sz="700" b="1" i="0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1000" b="1" i="0">
                <a:effectLst/>
                <a:latin typeface="+mn-lt"/>
                <a:ea typeface="+mn-ea"/>
                <a:cs typeface="+mn-cs"/>
              </a:rPr>
              <a:t>TESORERO MUNICIPAL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 DE  ZACATLAN, PUEBLA</a:t>
            </a:r>
            <a:endParaRPr lang="es-MX" sz="800">
              <a:effectLst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5" name="AutoShape 19"/>
          <xdr:cNvSpPr>
            <a:spLocks noChangeArrowheads="1"/>
          </xdr:cNvSpPr>
        </xdr:nvSpPr>
        <xdr:spPr bwMode="auto">
          <a:xfrm>
            <a:off x="5344787" y="9510795"/>
            <a:ext cx="1290246" cy="105448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ARQ. JESUS CEPEDA MORALES</a:t>
            </a:r>
            <a:endParaRPr lang="es-MX" sz="800">
              <a:effectLst/>
            </a:endParaRPr>
          </a:p>
          <a:p>
            <a:pPr algn="ctr" rtl="1"/>
            <a:r>
              <a:rPr lang="es-MX" sz="1100" b="1" i="0">
                <a:effectLst/>
                <a:latin typeface="+mn-lt"/>
                <a:ea typeface="+mn-ea"/>
                <a:cs typeface="+mn-cs"/>
              </a:rPr>
              <a:t>DIRECTOR DE OBRAS PÚBLICAS </a:t>
            </a:r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 DE ZACATLAN, PUEBLA</a:t>
            </a:r>
            <a:endParaRPr lang="es-MX" sz="800">
              <a:effectLst/>
            </a:endParaRP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1484842</xdr:colOff>
      <xdr:row>3</xdr:row>
      <xdr:rowOff>149225</xdr:rowOff>
    </xdr:to>
    <xdr:pic>
      <xdr:nvPicPr>
        <xdr:cNvPr id="8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0"/>
          <a:ext cx="5305425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</xdr:row>
      <xdr:rowOff>131232</xdr:rowOff>
    </xdr:from>
    <xdr:to>
      <xdr:col>2</xdr:col>
      <xdr:colOff>1909234</xdr:colOff>
      <xdr:row>8</xdr:row>
      <xdr:rowOff>158749</xdr:rowOff>
    </xdr:to>
    <xdr:pic>
      <xdr:nvPicPr>
        <xdr:cNvPr id="9" name="3 Imagen" descr="H:\logotipo 2018-2021 - copia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850899"/>
          <a:ext cx="2607734" cy="747183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250</xdr:row>
      <xdr:rowOff>38101</xdr:rowOff>
    </xdr:from>
    <xdr:to>
      <xdr:col>16</xdr:col>
      <xdr:colOff>1419225</xdr:colOff>
      <xdr:row>256</xdr:row>
      <xdr:rowOff>19051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66688" y="82703195"/>
          <a:ext cx="22659975" cy="981075"/>
          <a:chOff x="326183" y="9510795"/>
          <a:chExt cx="6308850" cy="1061375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326183" y="9538357"/>
            <a:ext cx="1201263" cy="102002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MTRO.</a:t>
            </a:r>
            <a:r>
              <a:rPr lang="es-MX" sz="7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LUIS MÁRQUEZ LECONA</a:t>
            </a: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O TITULAR</a:t>
            </a:r>
          </a:p>
        </xdr:txBody>
      </xdr:sp>
      <xdr:sp macro="" textlink="">
        <xdr:nvSpPr>
          <xdr:cNvPr id="4" name="AutoShape 16"/>
          <xdr:cNvSpPr>
            <a:spLocks noChangeArrowheads="1"/>
          </xdr:cNvSpPr>
        </xdr:nvSpPr>
        <xdr:spPr bwMode="auto">
          <a:xfrm>
            <a:off x="3778699" y="9524576"/>
            <a:ext cx="1227959" cy="104070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C. EMMANUELLE TORRES QUIRÓS 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CONTRALOR MUNICIPAL O REPRESENTANTE DE LA CONTRALORÍA</a:t>
            </a:r>
          </a:p>
        </xdr:txBody>
      </xdr:sp>
      <xdr:sp macro="" textlink="">
        <xdr:nvSpPr>
          <xdr:cNvPr id="5" name="AutoShape 17"/>
          <xdr:cNvSpPr>
            <a:spLocks noChangeArrowheads="1"/>
          </xdr:cNvSpPr>
        </xdr:nvSpPr>
        <xdr:spPr bwMode="auto">
          <a:xfrm>
            <a:off x="2070238" y="9538361"/>
            <a:ext cx="1201263" cy="103380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C.P. EDUARDO</a:t>
            </a:r>
            <a:r>
              <a:rPr lang="es-MX" sz="7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TREJO RANGEL</a:t>
            </a: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TESORERO MUNICIPAL </a:t>
            </a:r>
            <a:r>
              <a:rPr lang="es-MX" sz="7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 EQUIVALENTE</a:t>
            </a: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AutoShape 19"/>
          <xdr:cNvSpPr>
            <a:spLocks noChangeArrowheads="1"/>
          </xdr:cNvSpPr>
        </xdr:nvSpPr>
        <xdr:spPr bwMode="auto">
          <a:xfrm>
            <a:off x="5344787" y="9510795"/>
            <a:ext cx="1290246" cy="105448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ARQ. JESÚS CEPEDA MORALES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DIRECTOR DE OBRAS PÚBLICAS O RESPONSABLE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796925</xdr:colOff>
      <xdr:row>3</xdr:row>
      <xdr:rowOff>149225</xdr:rowOff>
    </xdr:to>
    <xdr:pic>
      <xdr:nvPicPr>
        <xdr:cNvPr id="7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530225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6349</xdr:colOff>
      <xdr:row>4</xdr:row>
      <xdr:rowOff>0</xdr:rowOff>
    </xdr:from>
    <xdr:to>
      <xdr:col>3</xdr:col>
      <xdr:colOff>190500</xdr:colOff>
      <xdr:row>8</xdr:row>
      <xdr:rowOff>76768</xdr:rowOff>
    </xdr:to>
    <xdr:pic>
      <xdr:nvPicPr>
        <xdr:cNvPr id="8" name="Imagen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21123" r="21078" b="21243"/>
        <a:stretch>
          <a:fillRect/>
        </a:stretch>
      </xdr:blipFill>
      <xdr:spPr bwMode="auto">
        <a:xfrm>
          <a:off x="177799" y="723900"/>
          <a:ext cx="3898901" cy="800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5</xdr:row>
      <xdr:rowOff>57150</xdr:rowOff>
    </xdr:from>
    <xdr:to>
      <xdr:col>5</xdr:col>
      <xdr:colOff>161924</xdr:colOff>
      <xdr:row>7</xdr:row>
      <xdr:rowOff>171450</xdr:rowOff>
    </xdr:to>
    <xdr:sp macro="" textlink="">
      <xdr:nvSpPr>
        <xdr:cNvPr id="2" name="CuadroTexto 1"/>
        <xdr:cNvSpPr txBox="1"/>
      </xdr:nvSpPr>
      <xdr:spPr>
        <a:xfrm>
          <a:off x="85724" y="57150"/>
          <a:ext cx="19716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LA ENTIDAD FISCALIZADA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180975</xdr:colOff>
      <xdr:row>33</xdr:row>
      <xdr:rowOff>38101</xdr:rowOff>
    </xdr:from>
    <xdr:to>
      <xdr:col>19</xdr:col>
      <xdr:colOff>866775</xdr:colOff>
      <xdr:row>39</xdr:row>
      <xdr:rowOff>19051</xdr:rowOff>
    </xdr:to>
    <xdr:grpSp>
      <xdr:nvGrpSpPr>
        <xdr:cNvPr id="3" name="1 Grupo"/>
        <xdr:cNvGrpSpPr>
          <a:grpSpLocks/>
        </xdr:cNvGrpSpPr>
      </xdr:nvGrpSpPr>
      <xdr:grpSpPr bwMode="auto">
        <a:xfrm>
          <a:off x="403225" y="9870018"/>
          <a:ext cx="13989050" cy="933450"/>
          <a:chOff x="326183" y="9510795"/>
          <a:chExt cx="6308850" cy="1061375"/>
        </a:xfrm>
      </xdr:grpSpPr>
      <xdr:sp macro="" textlink="">
        <xdr:nvSpPr>
          <xdr:cNvPr id="4" name="AutoShape 14"/>
          <xdr:cNvSpPr>
            <a:spLocks noChangeArrowheads="1"/>
          </xdr:cNvSpPr>
        </xdr:nvSpPr>
        <xdr:spPr bwMode="auto">
          <a:xfrm>
            <a:off x="326183" y="9538357"/>
            <a:ext cx="1201263" cy="102002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O TITULAR</a:t>
            </a:r>
          </a:p>
        </xdr:txBody>
      </xdr:sp>
      <xdr:sp macro="" textlink="">
        <xdr:nvSpPr>
          <xdr:cNvPr id="5" name="AutoShape 16"/>
          <xdr:cNvSpPr>
            <a:spLocks noChangeArrowheads="1"/>
          </xdr:cNvSpPr>
        </xdr:nvSpPr>
        <xdr:spPr bwMode="auto">
          <a:xfrm>
            <a:off x="3778699" y="9524576"/>
            <a:ext cx="1227959" cy="104070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CONTRALOR MUNICIPAL O REPRESENTANTE DE LA CONTRALORÍA</a:t>
            </a:r>
          </a:p>
        </xdr:txBody>
      </xdr:sp>
      <xdr:sp macro="" textlink="">
        <xdr:nvSpPr>
          <xdr:cNvPr id="6" name="AutoShape 17"/>
          <xdr:cNvSpPr>
            <a:spLocks noChangeArrowheads="1"/>
          </xdr:cNvSpPr>
        </xdr:nvSpPr>
        <xdr:spPr bwMode="auto">
          <a:xfrm>
            <a:off x="2070238" y="9538361"/>
            <a:ext cx="1201263" cy="103380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TESORERO MUNICIPAL </a:t>
            </a:r>
            <a:r>
              <a:rPr lang="es-MX" sz="7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 EQUIVALENTE</a:t>
            </a: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AutoShape 19"/>
          <xdr:cNvSpPr>
            <a:spLocks noChangeArrowheads="1"/>
          </xdr:cNvSpPr>
        </xdr:nvSpPr>
        <xdr:spPr bwMode="auto">
          <a:xfrm>
            <a:off x="5344787" y="9510795"/>
            <a:ext cx="1290246" cy="105448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1">
              <a:defRPr sz="1000"/>
            </a:pPr>
            <a:r>
              <a:rPr lang="es-MX" sz="700" b="1" i="0" strike="noStrike">
                <a:solidFill>
                  <a:srgbClr val="000000"/>
                </a:solidFill>
                <a:latin typeface="Arial"/>
                <a:cs typeface="Arial"/>
              </a:rPr>
              <a:t>DIRECTOR DE OBRAS PÚBLICAS O RESPONSABLE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415925</xdr:colOff>
      <xdr:row>3</xdr:row>
      <xdr:rowOff>149225</xdr:rowOff>
    </xdr:to>
    <xdr:pic>
      <xdr:nvPicPr>
        <xdr:cNvPr id="8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5305425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1" backgroundRefresh="0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8"/>
  <sheetViews>
    <sheetView workbookViewId="0">
      <selection activeCell="C12" sqref="C12"/>
    </sheetView>
  </sheetViews>
  <sheetFormatPr baseColWidth="10" defaultRowHeight="15"/>
  <cols>
    <col min="1" max="1" width="26" style="52" bestFit="1" customWidth="1"/>
  </cols>
  <sheetData>
    <row r="1" spans="1:1" ht="30.75" thickBot="1">
      <c r="A1" s="51" t="s">
        <v>68</v>
      </c>
    </row>
    <row r="2" spans="1:1">
      <c r="A2" s="52" t="s">
        <v>69</v>
      </c>
    </row>
    <row r="3" spans="1:1">
      <c r="A3" s="52" t="s">
        <v>70</v>
      </c>
    </row>
    <row r="4" spans="1:1">
      <c r="A4" s="52" t="s">
        <v>71</v>
      </c>
    </row>
    <row r="5" spans="1:1">
      <c r="A5" s="52" t="s">
        <v>72</v>
      </c>
    </row>
    <row r="6" spans="1:1">
      <c r="A6" s="52" t="s">
        <v>73</v>
      </c>
    </row>
    <row r="7" spans="1:1">
      <c r="A7" s="52" t="s">
        <v>74</v>
      </c>
    </row>
    <row r="8" spans="1:1">
      <c r="A8" s="52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3"/>
  <sheetViews>
    <sheetView workbookViewId="0">
      <selection activeCell="B19" sqref="B19"/>
    </sheetView>
  </sheetViews>
  <sheetFormatPr baseColWidth="10" defaultRowHeight="12.75"/>
  <cols>
    <col min="2" max="2" width="103.7109375" bestFit="1" customWidth="1"/>
  </cols>
  <sheetData>
    <row r="1" spans="1:2" ht="14.25" thickTop="1" thickBot="1">
      <c r="A1" s="169" t="s">
        <v>63</v>
      </c>
      <c r="B1" s="170" t="s">
        <v>64</v>
      </c>
    </row>
    <row r="2" spans="1:2" ht="14.25" thickTop="1" thickBot="1">
      <c r="A2" s="169"/>
      <c r="B2" s="170"/>
    </row>
    <row r="3" spans="1:2" ht="15.75" thickTop="1">
      <c r="A3" s="44" t="s">
        <v>61</v>
      </c>
      <c r="B3" s="45" t="s">
        <v>62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7:T403"/>
  <sheetViews>
    <sheetView tabSelected="1" view="pageBreakPreview" zoomScale="60" zoomScaleNormal="90" workbookViewId="0">
      <selection activeCell="B14" sqref="B14"/>
    </sheetView>
  </sheetViews>
  <sheetFormatPr baseColWidth="10" defaultRowHeight="14.25"/>
  <cols>
    <col min="1" max="1" width="6.140625" style="20" customWidth="1"/>
    <col min="2" max="2" width="11.85546875" style="20" customWidth="1"/>
    <col min="3" max="3" width="32.7109375" style="20" bestFit="1" customWidth="1"/>
    <col min="4" max="4" width="12.7109375" style="20" bestFit="1" customWidth="1"/>
    <col min="5" max="5" width="26.85546875" style="20" bestFit="1" customWidth="1"/>
    <col min="6" max="6" width="25" style="20" bestFit="1" customWidth="1"/>
    <col min="7" max="7" width="13.85546875" style="20" bestFit="1" customWidth="1"/>
    <col min="8" max="8" width="13.85546875" style="20" customWidth="1"/>
    <col min="9" max="9" width="9.42578125" style="20" customWidth="1"/>
    <col min="10" max="10" width="23" style="20" customWidth="1"/>
    <col min="11" max="11" width="20.85546875" style="20" customWidth="1"/>
    <col min="12" max="12" width="14.140625" style="20" bestFit="1" customWidth="1"/>
    <col min="13" max="14" width="14.5703125" style="20" bestFit="1" customWidth="1"/>
    <col min="15" max="15" width="25.140625" style="20" bestFit="1" customWidth="1"/>
    <col min="16" max="16" width="19.5703125" style="20" bestFit="1" customWidth="1"/>
    <col min="17" max="17" width="29.42578125" style="20" bestFit="1" customWidth="1"/>
    <col min="18" max="18" width="22.5703125" style="20" bestFit="1" customWidth="1"/>
    <col min="19" max="19" width="16.85546875" style="20" bestFit="1" customWidth="1"/>
    <col min="20" max="20" width="12.7109375" style="20" bestFit="1" customWidth="1"/>
    <col min="21" max="16384" width="11.42578125" style="20"/>
  </cols>
  <sheetData>
    <row r="7" spans="2:18">
      <c r="D7" s="24"/>
      <c r="E7" s="24"/>
      <c r="F7" s="22"/>
      <c r="G7" s="22"/>
      <c r="H7" s="22"/>
      <c r="I7" s="22"/>
      <c r="J7" s="22"/>
      <c r="K7" s="22"/>
      <c r="L7" s="22"/>
    </row>
    <row r="10" spans="2:18" ht="15.75">
      <c r="B10" s="17" t="s">
        <v>0</v>
      </c>
      <c r="C10" s="91" t="s">
        <v>61</v>
      </c>
      <c r="D10" s="32"/>
      <c r="E10" s="32"/>
      <c r="F10" s="14"/>
      <c r="G10" s="1"/>
      <c r="H10" s="1"/>
      <c r="I10" s="1"/>
      <c r="J10" s="1"/>
      <c r="K10" s="2"/>
      <c r="L10" s="14"/>
      <c r="M10" s="2"/>
      <c r="N10" s="13"/>
      <c r="O10" s="13"/>
      <c r="P10" s="13"/>
      <c r="Q10" s="13"/>
      <c r="R10" s="13"/>
    </row>
    <row r="11" spans="2:18" ht="15.75">
      <c r="B11" s="17" t="s">
        <v>676</v>
      </c>
      <c r="D11" s="32"/>
      <c r="E11" s="32"/>
      <c r="F11" s="14"/>
      <c r="G11" s="1"/>
      <c r="H11" s="1"/>
      <c r="I11" s="1"/>
      <c r="J11" s="1"/>
      <c r="K11" s="3"/>
      <c r="L11" s="14"/>
      <c r="M11" s="2"/>
      <c r="N11" s="13"/>
      <c r="O11" s="13"/>
      <c r="P11" s="13"/>
      <c r="Q11" s="13"/>
      <c r="R11" s="13"/>
    </row>
    <row r="12" spans="2:18" ht="15.75">
      <c r="B12" s="17"/>
      <c r="D12" s="32"/>
      <c r="E12" s="32"/>
      <c r="F12" s="14"/>
      <c r="G12" s="1"/>
      <c r="H12" s="1"/>
      <c r="I12" s="1"/>
      <c r="J12" s="1"/>
      <c r="K12" s="3"/>
      <c r="L12" s="14"/>
      <c r="M12" s="2"/>
      <c r="N12" s="2"/>
      <c r="O12" s="2"/>
      <c r="P12" s="2"/>
      <c r="Q12" s="2"/>
      <c r="R12" s="2"/>
    </row>
    <row r="13" spans="2:18" ht="15.75">
      <c r="B13" s="17" t="s">
        <v>10</v>
      </c>
      <c r="F13" s="14"/>
      <c r="G13" s="1"/>
      <c r="H13" s="1"/>
      <c r="I13" s="1"/>
      <c r="J13" s="1"/>
      <c r="K13" s="4"/>
      <c r="L13" s="14"/>
      <c r="M13" s="2"/>
      <c r="N13" s="2"/>
      <c r="O13" s="11"/>
      <c r="P13" s="12"/>
      <c r="Q13" s="11"/>
      <c r="R13" s="2"/>
    </row>
    <row r="14" spans="2:18" ht="16.5" thickBot="1">
      <c r="B14" s="1"/>
      <c r="F14" s="1"/>
      <c r="G14" s="1"/>
      <c r="H14" s="1"/>
      <c r="I14" s="1"/>
      <c r="J14" s="1"/>
      <c r="K14" s="4"/>
      <c r="L14" s="5"/>
      <c r="M14" s="5"/>
      <c r="N14" s="5"/>
      <c r="O14" s="5"/>
    </row>
    <row r="15" spans="2:18" ht="15.75" thickBot="1">
      <c r="B15" s="172" t="s">
        <v>11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/>
    </row>
    <row r="16" spans="2:18" ht="42.75" customHeight="1">
      <c r="B16" s="175" t="s">
        <v>54</v>
      </c>
      <c r="C16" s="177" t="s">
        <v>12</v>
      </c>
      <c r="D16" s="177" t="s">
        <v>55</v>
      </c>
      <c r="E16" s="181" t="s">
        <v>14</v>
      </c>
      <c r="F16" s="177" t="s">
        <v>13</v>
      </c>
      <c r="G16" s="177" t="s">
        <v>15</v>
      </c>
      <c r="H16" s="177" t="s">
        <v>66</v>
      </c>
      <c r="I16" s="179" t="s">
        <v>76</v>
      </c>
      <c r="J16" s="179" t="s">
        <v>67</v>
      </c>
      <c r="K16" s="177" t="s">
        <v>16</v>
      </c>
      <c r="L16" s="177" t="s">
        <v>17</v>
      </c>
      <c r="M16" s="179" t="s">
        <v>18</v>
      </c>
      <c r="N16" s="177" t="s">
        <v>19</v>
      </c>
      <c r="O16" s="179" t="s">
        <v>20</v>
      </c>
      <c r="P16" s="177" t="s">
        <v>21</v>
      </c>
      <c r="Q16" s="177" t="s">
        <v>22</v>
      </c>
      <c r="R16" s="177" t="s">
        <v>675</v>
      </c>
    </row>
    <row r="17" spans="1:19" ht="34.5" customHeight="1" thickBot="1">
      <c r="B17" s="176"/>
      <c r="C17" s="178"/>
      <c r="D17" s="178"/>
      <c r="E17" s="182"/>
      <c r="F17" s="178"/>
      <c r="G17" s="178"/>
      <c r="H17" s="178"/>
      <c r="I17" s="180"/>
      <c r="J17" s="180"/>
      <c r="K17" s="178"/>
      <c r="L17" s="178"/>
      <c r="M17" s="180"/>
      <c r="N17" s="178"/>
      <c r="O17" s="180"/>
      <c r="P17" s="178"/>
      <c r="Q17" s="178"/>
      <c r="R17" s="178"/>
    </row>
    <row r="18" spans="1:19" ht="15">
      <c r="B18" s="63" t="s">
        <v>204</v>
      </c>
      <c r="C18" s="49"/>
      <c r="D18" s="49"/>
      <c r="E18" s="49"/>
      <c r="F18" s="49"/>
      <c r="G18" s="49"/>
      <c r="H18" s="49"/>
      <c r="I18" s="49"/>
      <c r="J18" s="49"/>
      <c r="K18" s="29"/>
      <c r="L18" s="54"/>
      <c r="M18" s="58"/>
      <c r="N18" s="60"/>
      <c r="O18" s="62"/>
      <c r="P18" s="61"/>
      <c r="Q18" s="50"/>
      <c r="R18" s="35"/>
    </row>
    <row r="19" spans="1:19" ht="15">
      <c r="B19" s="53"/>
      <c r="C19" s="64" t="s">
        <v>205</v>
      </c>
      <c r="D19" s="49"/>
      <c r="E19" s="49"/>
      <c r="F19" s="49"/>
      <c r="G19" s="49"/>
      <c r="H19" s="49"/>
      <c r="I19" s="49"/>
      <c r="J19" s="49"/>
      <c r="K19" s="29"/>
      <c r="L19" s="54"/>
      <c r="M19" s="58"/>
      <c r="N19" s="60"/>
      <c r="O19" s="62"/>
      <c r="P19" s="61"/>
      <c r="Q19" s="50"/>
      <c r="R19" s="35"/>
    </row>
    <row r="20" spans="1:19" s="78" customFormat="1">
      <c r="B20" s="79">
        <v>131206</v>
      </c>
      <c r="C20" s="80" t="s">
        <v>81</v>
      </c>
      <c r="D20" s="80" t="s">
        <v>203</v>
      </c>
      <c r="E20" s="80" t="s">
        <v>177</v>
      </c>
      <c r="F20" s="80" t="s">
        <v>141</v>
      </c>
      <c r="G20" s="80" t="s">
        <v>77</v>
      </c>
      <c r="H20" s="80"/>
      <c r="I20" s="80"/>
      <c r="J20" s="80" t="s">
        <v>72</v>
      </c>
      <c r="K20" s="81">
        <v>2585</v>
      </c>
      <c r="L20" s="55">
        <v>41718</v>
      </c>
      <c r="M20" s="82">
        <v>0.1</v>
      </c>
      <c r="N20" s="83">
        <v>0.1</v>
      </c>
      <c r="O20" s="83">
        <f>Q20/K20</f>
        <v>0.47500193423597681</v>
      </c>
      <c r="P20" s="84">
        <v>258.5</v>
      </c>
      <c r="Q20" s="81">
        <v>1227.8800000000001</v>
      </c>
      <c r="R20" s="85">
        <f>+K20-Q20</f>
        <v>1357.12</v>
      </c>
      <c r="S20" s="86"/>
    </row>
    <row r="21" spans="1:19" s="78" customFormat="1">
      <c r="B21" s="87">
        <v>141826</v>
      </c>
      <c r="C21" s="88" t="s">
        <v>82</v>
      </c>
      <c r="D21" s="80" t="s">
        <v>203</v>
      </c>
      <c r="E21" s="88" t="s">
        <v>178</v>
      </c>
      <c r="F21" s="88" t="s">
        <v>142</v>
      </c>
      <c r="G21" s="80" t="s">
        <v>77</v>
      </c>
      <c r="H21" s="88"/>
      <c r="I21" s="88"/>
      <c r="J21" s="80" t="s">
        <v>72</v>
      </c>
      <c r="K21" s="81">
        <v>18731.68</v>
      </c>
      <c r="L21" s="55">
        <v>42285</v>
      </c>
      <c r="M21" s="82">
        <v>0.1</v>
      </c>
      <c r="N21" s="89">
        <v>0.1</v>
      </c>
      <c r="O21" s="83">
        <f t="shared" ref="O21:O85" si="0">Q21/K21</f>
        <v>0.31666673784732602</v>
      </c>
      <c r="P21" s="81">
        <v>468.29200000000003</v>
      </c>
      <c r="Q21" s="81">
        <v>5931.7</v>
      </c>
      <c r="R21" s="85">
        <f>+K21-Q21</f>
        <v>12799.98</v>
      </c>
      <c r="S21" s="86"/>
    </row>
    <row r="22" spans="1:19" s="78" customFormat="1">
      <c r="A22" s="78" t="s">
        <v>669</v>
      </c>
      <c r="B22" s="87">
        <v>131259</v>
      </c>
      <c r="C22" s="88" t="s">
        <v>83</v>
      </c>
      <c r="D22" s="80" t="s">
        <v>203</v>
      </c>
      <c r="E22" s="88" t="s">
        <v>178</v>
      </c>
      <c r="F22" s="88" t="s">
        <v>143</v>
      </c>
      <c r="G22" s="80" t="s">
        <v>77</v>
      </c>
      <c r="H22" s="88"/>
      <c r="I22" s="88"/>
      <c r="J22" s="80" t="s">
        <v>72</v>
      </c>
      <c r="K22" s="81">
        <v>4200</v>
      </c>
      <c r="L22" s="55">
        <v>41809</v>
      </c>
      <c r="M22" s="82">
        <v>0.1</v>
      </c>
      <c r="N22" s="89">
        <v>0.1</v>
      </c>
      <c r="O22" s="83">
        <f t="shared" si="0"/>
        <v>0.45</v>
      </c>
      <c r="P22" s="81">
        <v>420</v>
      </c>
      <c r="Q22" s="81">
        <v>1890</v>
      </c>
      <c r="R22" s="85">
        <f>+K22-Q22</f>
        <v>2310</v>
      </c>
      <c r="S22" s="86"/>
    </row>
    <row r="23" spans="1:19" s="78" customFormat="1">
      <c r="B23" s="87">
        <v>131309</v>
      </c>
      <c r="C23" s="88" t="s">
        <v>84</v>
      </c>
      <c r="D23" s="80" t="s">
        <v>203</v>
      </c>
      <c r="E23" s="88" t="s">
        <v>178</v>
      </c>
      <c r="F23" s="88" t="s">
        <v>142</v>
      </c>
      <c r="G23" s="80" t="s">
        <v>77</v>
      </c>
      <c r="H23" s="88"/>
      <c r="I23" s="88"/>
      <c r="J23" s="80" t="s">
        <v>72</v>
      </c>
      <c r="K23" s="81">
        <v>11101.2</v>
      </c>
      <c r="L23" s="55">
        <v>42285</v>
      </c>
      <c r="M23" s="82">
        <v>0.1</v>
      </c>
      <c r="N23" s="89">
        <v>0.1</v>
      </c>
      <c r="O23" s="83">
        <f t="shared" si="0"/>
        <v>0.31666666666666665</v>
      </c>
      <c r="P23" s="81">
        <v>555.06000000000006</v>
      </c>
      <c r="Q23" s="81">
        <v>3515.38</v>
      </c>
      <c r="R23" s="85">
        <f t="shared" ref="R23:R390" si="1">+K23-Q23</f>
        <v>7585.8200000000006</v>
      </c>
      <c r="S23" s="86"/>
    </row>
    <row r="24" spans="1:19" s="78" customFormat="1">
      <c r="B24" s="87" t="s">
        <v>78</v>
      </c>
      <c r="C24" s="88" t="s">
        <v>85</v>
      </c>
      <c r="D24" s="80" t="s">
        <v>203</v>
      </c>
      <c r="E24" s="88" t="s">
        <v>670</v>
      </c>
      <c r="F24" s="88" t="s">
        <v>144</v>
      </c>
      <c r="G24" s="80" t="s">
        <v>77</v>
      </c>
      <c r="H24" s="88"/>
      <c r="I24" s="88"/>
      <c r="J24" s="80" t="s">
        <v>72</v>
      </c>
      <c r="K24" s="81">
        <v>23084</v>
      </c>
      <c r="L24" s="56">
        <v>42598</v>
      </c>
      <c r="M24" s="82">
        <v>0.1</v>
      </c>
      <c r="N24" s="89">
        <v>0.1</v>
      </c>
      <c r="O24" s="83">
        <f t="shared" si="0"/>
        <v>0.23333347773349508</v>
      </c>
      <c r="P24" s="81">
        <v>2308.4</v>
      </c>
      <c r="Q24" s="81">
        <v>5386.27</v>
      </c>
      <c r="R24" s="85">
        <f t="shared" si="1"/>
        <v>17697.73</v>
      </c>
      <c r="S24" s="86"/>
    </row>
    <row r="25" spans="1:19" s="32" customFormat="1">
      <c r="B25" s="37">
        <v>131145</v>
      </c>
      <c r="C25" s="27" t="s">
        <v>86</v>
      </c>
      <c r="D25" s="49" t="s">
        <v>203</v>
      </c>
      <c r="E25" s="27" t="s">
        <v>179</v>
      </c>
      <c r="F25" s="27" t="s">
        <v>145</v>
      </c>
      <c r="G25" s="49" t="s">
        <v>77</v>
      </c>
      <c r="H25" s="27"/>
      <c r="I25" s="27"/>
      <c r="J25" s="49" t="s">
        <v>72</v>
      </c>
      <c r="K25" s="29">
        <v>12070.04</v>
      </c>
      <c r="L25" s="57">
        <v>41029</v>
      </c>
      <c r="M25" s="58">
        <v>0.1</v>
      </c>
      <c r="N25" s="59">
        <v>0.1</v>
      </c>
      <c r="O25" s="65">
        <f t="shared" si="0"/>
        <v>0.66666639050077703</v>
      </c>
      <c r="P25" s="34">
        <v>1207.0040000000001</v>
      </c>
      <c r="Q25" s="34">
        <v>8046.69</v>
      </c>
      <c r="R25" s="35">
        <f t="shared" si="1"/>
        <v>4023.3500000000013</v>
      </c>
      <c r="S25" s="74"/>
    </row>
    <row r="26" spans="1:19" s="32" customFormat="1">
      <c r="B26" s="37">
        <v>131205</v>
      </c>
      <c r="C26" s="27" t="s">
        <v>87</v>
      </c>
      <c r="D26" s="49" t="s">
        <v>203</v>
      </c>
      <c r="E26" s="27" t="s">
        <v>179</v>
      </c>
      <c r="F26" s="27" t="s">
        <v>141</v>
      </c>
      <c r="G26" s="49" t="s">
        <v>77</v>
      </c>
      <c r="H26" s="27"/>
      <c r="I26" s="27"/>
      <c r="J26" s="49" t="s">
        <v>72</v>
      </c>
      <c r="K26" s="29">
        <v>6200</v>
      </c>
      <c r="L26" s="57">
        <v>41718</v>
      </c>
      <c r="M26" s="58">
        <v>0.1</v>
      </c>
      <c r="N26" s="59">
        <v>0.1</v>
      </c>
      <c r="O26" s="65">
        <f t="shared" si="0"/>
        <v>0.47499999999999998</v>
      </c>
      <c r="P26" s="34">
        <v>310</v>
      </c>
      <c r="Q26" s="34">
        <v>2945</v>
      </c>
      <c r="R26" s="35">
        <f t="shared" si="1"/>
        <v>3255</v>
      </c>
      <c r="S26" s="74"/>
    </row>
    <row r="27" spans="1:19" s="32" customFormat="1">
      <c r="B27" s="37">
        <v>131277</v>
      </c>
      <c r="C27" s="27" t="s">
        <v>88</v>
      </c>
      <c r="D27" s="49" t="s">
        <v>203</v>
      </c>
      <c r="E27" s="27" t="s">
        <v>180</v>
      </c>
      <c r="F27" s="27" t="s">
        <v>146</v>
      </c>
      <c r="G27" s="49" t="s">
        <v>77</v>
      </c>
      <c r="H27" s="27"/>
      <c r="I27" s="27"/>
      <c r="J27" s="49" t="s">
        <v>72</v>
      </c>
      <c r="K27" s="29">
        <v>4200</v>
      </c>
      <c r="L27" s="57">
        <v>41878</v>
      </c>
      <c r="M27" s="58">
        <v>0.1</v>
      </c>
      <c r="N27" s="59">
        <v>0.1</v>
      </c>
      <c r="O27" s="65">
        <f t="shared" si="0"/>
        <v>0.43333333333333335</v>
      </c>
      <c r="P27" s="34">
        <v>420</v>
      </c>
      <c r="Q27" s="34">
        <v>1820</v>
      </c>
      <c r="R27" s="35">
        <f t="shared" si="1"/>
        <v>2380</v>
      </c>
      <c r="S27" s="74"/>
    </row>
    <row r="28" spans="1:19" s="32" customFormat="1">
      <c r="B28" s="37">
        <v>130894</v>
      </c>
      <c r="C28" s="27" t="s">
        <v>89</v>
      </c>
      <c r="D28" s="49" t="s">
        <v>203</v>
      </c>
      <c r="E28" s="27" t="s">
        <v>181</v>
      </c>
      <c r="F28" s="27" t="s">
        <v>147</v>
      </c>
      <c r="G28" s="49" t="s">
        <v>77</v>
      </c>
      <c r="H28" s="27"/>
      <c r="I28" s="27"/>
      <c r="J28" s="49" t="s">
        <v>72</v>
      </c>
      <c r="K28" s="29">
        <v>4217</v>
      </c>
      <c r="L28" s="57">
        <v>39625</v>
      </c>
      <c r="M28" s="58">
        <v>0.1</v>
      </c>
      <c r="N28" s="59">
        <f>+M28/12*6</f>
        <v>0.05</v>
      </c>
      <c r="O28" s="65">
        <f t="shared" si="0"/>
        <v>1.0000000000000002</v>
      </c>
      <c r="P28" s="34">
        <f>+N28*K28</f>
        <v>210.85000000000002</v>
      </c>
      <c r="Q28" s="34">
        <v>4217.0000000000009</v>
      </c>
      <c r="R28" s="35">
        <f t="shared" si="1"/>
        <v>0</v>
      </c>
      <c r="S28" s="74"/>
    </row>
    <row r="29" spans="1:19" s="32" customFormat="1">
      <c r="B29" s="37">
        <v>130916</v>
      </c>
      <c r="C29" s="27" t="s">
        <v>90</v>
      </c>
      <c r="D29" s="49" t="s">
        <v>203</v>
      </c>
      <c r="E29" s="27" t="s">
        <v>181</v>
      </c>
      <c r="F29" s="27" t="s">
        <v>148</v>
      </c>
      <c r="G29" s="49" t="s">
        <v>77</v>
      </c>
      <c r="H29" s="27"/>
      <c r="I29" s="27"/>
      <c r="J29" s="49" t="s">
        <v>72</v>
      </c>
      <c r="K29" s="29">
        <v>3100</v>
      </c>
      <c r="L29" s="57">
        <v>39631</v>
      </c>
      <c r="M29" s="58">
        <v>0.1</v>
      </c>
      <c r="N29" s="59">
        <f>+M29/12*7</f>
        <v>5.8333333333333334E-2</v>
      </c>
      <c r="O29" s="65">
        <f t="shared" si="0"/>
        <v>1</v>
      </c>
      <c r="P29" s="34">
        <f>+K29*N29</f>
        <v>180.83333333333334</v>
      </c>
      <c r="Q29" s="34">
        <v>3100</v>
      </c>
      <c r="R29" s="35">
        <f t="shared" si="1"/>
        <v>0</v>
      </c>
      <c r="S29" s="74"/>
    </row>
    <row r="30" spans="1:19" s="32" customFormat="1">
      <c r="B30" s="37">
        <v>131000</v>
      </c>
      <c r="C30" s="27" t="s">
        <v>91</v>
      </c>
      <c r="D30" s="49" t="s">
        <v>203</v>
      </c>
      <c r="E30" s="27" t="s">
        <v>181</v>
      </c>
      <c r="F30" s="27" t="s">
        <v>149</v>
      </c>
      <c r="G30" s="49" t="s">
        <v>77</v>
      </c>
      <c r="H30" s="27"/>
      <c r="I30" s="27"/>
      <c r="J30" s="49" t="s">
        <v>72</v>
      </c>
      <c r="K30" s="29">
        <v>2995</v>
      </c>
      <c r="L30" s="57">
        <v>40086</v>
      </c>
      <c r="M30" s="58">
        <v>0.1</v>
      </c>
      <c r="N30" s="58">
        <v>0.1</v>
      </c>
      <c r="O30" s="65">
        <f t="shared" si="0"/>
        <v>0.92499833055091818</v>
      </c>
      <c r="P30" s="34">
        <v>299.5</v>
      </c>
      <c r="Q30" s="34">
        <v>2770.37</v>
      </c>
      <c r="R30" s="35">
        <f t="shared" si="1"/>
        <v>224.63000000000011</v>
      </c>
      <c r="S30" s="74"/>
    </row>
    <row r="31" spans="1:19" s="32" customFormat="1">
      <c r="B31" s="37">
        <v>131080</v>
      </c>
      <c r="C31" s="27" t="s">
        <v>92</v>
      </c>
      <c r="D31" s="49" t="s">
        <v>203</v>
      </c>
      <c r="E31" s="27" t="s">
        <v>181</v>
      </c>
      <c r="F31" s="27" t="s">
        <v>150</v>
      </c>
      <c r="G31" s="49" t="s">
        <v>77</v>
      </c>
      <c r="H31" s="27"/>
      <c r="I31" s="27"/>
      <c r="J31" s="49" t="s">
        <v>72</v>
      </c>
      <c r="K31" s="29">
        <v>4117.54</v>
      </c>
      <c r="L31" s="57">
        <v>40728</v>
      </c>
      <c r="M31" s="58">
        <v>0.1</v>
      </c>
      <c r="N31" s="58">
        <v>0.1</v>
      </c>
      <c r="O31" s="65">
        <f t="shared" si="0"/>
        <v>0.74166614046250923</v>
      </c>
      <c r="P31" s="34">
        <v>411.75400000000002</v>
      </c>
      <c r="Q31" s="34">
        <v>3053.84</v>
      </c>
      <c r="R31" s="35">
        <f t="shared" si="1"/>
        <v>1063.6999999999998</v>
      </c>
      <c r="S31" s="74"/>
    </row>
    <row r="32" spans="1:19" s="32" customFormat="1">
      <c r="B32" s="37">
        <v>131081</v>
      </c>
      <c r="C32" s="27" t="s">
        <v>92</v>
      </c>
      <c r="D32" s="49" t="s">
        <v>203</v>
      </c>
      <c r="E32" s="27" t="s">
        <v>181</v>
      </c>
      <c r="F32" s="27" t="s">
        <v>151</v>
      </c>
      <c r="G32" s="49" t="s">
        <v>77</v>
      </c>
      <c r="H32" s="27"/>
      <c r="I32" s="27"/>
      <c r="J32" s="49" t="s">
        <v>72</v>
      </c>
      <c r="K32" s="29">
        <v>4117.54</v>
      </c>
      <c r="L32" s="57">
        <v>40729</v>
      </c>
      <c r="M32" s="58">
        <v>0.1</v>
      </c>
      <c r="N32" s="58">
        <v>0.1</v>
      </c>
      <c r="O32" s="65">
        <f t="shared" si="0"/>
        <v>0.74166614046250923</v>
      </c>
      <c r="P32" s="34">
        <v>411.75400000000002</v>
      </c>
      <c r="Q32" s="34">
        <v>3053.84</v>
      </c>
      <c r="R32" s="35">
        <f t="shared" si="1"/>
        <v>1063.6999999999998</v>
      </c>
      <c r="S32" s="74"/>
    </row>
    <row r="33" spans="2:19" s="32" customFormat="1">
      <c r="B33" s="37">
        <v>131215</v>
      </c>
      <c r="C33" s="27" t="s">
        <v>93</v>
      </c>
      <c r="D33" s="49" t="s">
        <v>203</v>
      </c>
      <c r="E33" s="27" t="s">
        <v>181</v>
      </c>
      <c r="F33" s="27" t="s">
        <v>152</v>
      </c>
      <c r="G33" s="49" t="s">
        <v>77</v>
      </c>
      <c r="H33" s="27"/>
      <c r="I33" s="27"/>
      <c r="J33" s="49" t="s">
        <v>72</v>
      </c>
      <c r="K33" s="29">
        <v>11400</v>
      </c>
      <c r="L33" s="57">
        <v>41750</v>
      </c>
      <c r="M33" s="58">
        <v>0.1</v>
      </c>
      <c r="N33" s="58">
        <v>0.1</v>
      </c>
      <c r="O33" s="65">
        <f t="shared" si="0"/>
        <v>0.46666666666666667</v>
      </c>
      <c r="P33" s="34">
        <v>380</v>
      </c>
      <c r="Q33" s="34">
        <v>5320</v>
      </c>
      <c r="R33" s="35">
        <f t="shared" si="1"/>
        <v>6080</v>
      </c>
      <c r="S33" s="74"/>
    </row>
    <row r="34" spans="2:19" s="32" customFormat="1">
      <c r="B34" s="37">
        <v>131090</v>
      </c>
      <c r="C34" s="27" t="s">
        <v>92</v>
      </c>
      <c r="D34" s="49" t="s">
        <v>203</v>
      </c>
      <c r="E34" s="27" t="s">
        <v>182</v>
      </c>
      <c r="F34" s="27" t="s">
        <v>150</v>
      </c>
      <c r="G34" s="49" t="s">
        <v>77</v>
      </c>
      <c r="H34" s="27"/>
      <c r="I34" s="27"/>
      <c r="J34" s="49" t="s">
        <v>72</v>
      </c>
      <c r="K34" s="29">
        <v>4117.54</v>
      </c>
      <c r="L34" s="57">
        <v>40728</v>
      </c>
      <c r="M34" s="58">
        <v>0.1</v>
      </c>
      <c r="N34" s="58">
        <v>0.1</v>
      </c>
      <c r="O34" s="65">
        <f t="shared" si="0"/>
        <v>0.74166614046250923</v>
      </c>
      <c r="P34" s="34">
        <v>411.75400000000002</v>
      </c>
      <c r="Q34" s="34">
        <v>3053.84</v>
      </c>
      <c r="R34" s="35">
        <f t="shared" si="1"/>
        <v>1063.6999999999998</v>
      </c>
      <c r="S34" s="74"/>
    </row>
    <row r="35" spans="2:19" s="32" customFormat="1">
      <c r="B35" s="37">
        <v>131087</v>
      </c>
      <c r="C35" s="27" t="s">
        <v>92</v>
      </c>
      <c r="D35" s="49" t="s">
        <v>203</v>
      </c>
      <c r="E35" s="27" t="s">
        <v>183</v>
      </c>
      <c r="F35" s="27" t="s">
        <v>150</v>
      </c>
      <c r="G35" s="49" t="s">
        <v>77</v>
      </c>
      <c r="H35" s="27"/>
      <c r="I35" s="27"/>
      <c r="J35" s="49" t="s">
        <v>72</v>
      </c>
      <c r="K35" s="29">
        <v>4117.54</v>
      </c>
      <c r="L35" s="57">
        <v>40728</v>
      </c>
      <c r="M35" s="58">
        <v>0.1</v>
      </c>
      <c r="N35" s="58">
        <v>0.1</v>
      </c>
      <c r="O35" s="65">
        <f t="shared" si="0"/>
        <v>0.74166614046250923</v>
      </c>
      <c r="P35" s="34">
        <v>411.75400000000002</v>
      </c>
      <c r="Q35" s="34">
        <v>3053.84</v>
      </c>
      <c r="R35" s="35">
        <f t="shared" si="1"/>
        <v>1063.6999999999998</v>
      </c>
      <c r="S35" s="74"/>
    </row>
    <row r="36" spans="2:19" s="32" customFormat="1">
      <c r="B36" s="37">
        <v>131088</v>
      </c>
      <c r="C36" s="27" t="s">
        <v>92</v>
      </c>
      <c r="D36" s="49" t="s">
        <v>203</v>
      </c>
      <c r="E36" s="27" t="s">
        <v>183</v>
      </c>
      <c r="F36" s="27" t="s">
        <v>150</v>
      </c>
      <c r="G36" s="49" t="s">
        <v>77</v>
      </c>
      <c r="H36" s="27"/>
      <c r="I36" s="27"/>
      <c r="J36" s="49" t="s">
        <v>72</v>
      </c>
      <c r="K36" s="29">
        <v>4117.54</v>
      </c>
      <c r="L36" s="57">
        <v>40728</v>
      </c>
      <c r="M36" s="58">
        <v>0.1</v>
      </c>
      <c r="N36" s="58">
        <v>0.1</v>
      </c>
      <c r="O36" s="65">
        <f t="shared" si="0"/>
        <v>0.74166614046250923</v>
      </c>
      <c r="P36" s="34">
        <v>411.75400000000002</v>
      </c>
      <c r="Q36" s="34">
        <v>3053.84</v>
      </c>
      <c r="R36" s="35">
        <f t="shared" si="1"/>
        <v>1063.6999999999998</v>
      </c>
      <c r="S36" s="74"/>
    </row>
    <row r="37" spans="2:19" s="32" customFormat="1">
      <c r="B37" s="37">
        <v>131244</v>
      </c>
      <c r="C37" s="27" t="s">
        <v>94</v>
      </c>
      <c r="D37" s="49" t="s">
        <v>203</v>
      </c>
      <c r="E37" s="27" t="s">
        <v>184</v>
      </c>
      <c r="F37" s="27" t="s">
        <v>153</v>
      </c>
      <c r="G37" s="49" t="s">
        <v>77</v>
      </c>
      <c r="H37" s="27"/>
      <c r="I37" s="27"/>
      <c r="J37" s="49" t="s">
        <v>72</v>
      </c>
      <c r="K37" s="29">
        <v>3900</v>
      </c>
      <c r="L37" s="57">
        <v>41749</v>
      </c>
      <c r="M37" s="58">
        <v>0.1</v>
      </c>
      <c r="N37" s="58">
        <v>0.1</v>
      </c>
      <c r="O37" s="65">
        <f t="shared" si="0"/>
        <v>0.46666666666666667</v>
      </c>
      <c r="P37" s="34">
        <v>390</v>
      </c>
      <c r="Q37" s="34">
        <v>1820</v>
      </c>
      <c r="R37" s="35">
        <f t="shared" si="1"/>
        <v>2080</v>
      </c>
      <c r="S37" s="74"/>
    </row>
    <row r="38" spans="2:19" s="32" customFormat="1">
      <c r="B38" s="37">
        <v>131098</v>
      </c>
      <c r="C38" s="27" t="s">
        <v>95</v>
      </c>
      <c r="D38" s="49" t="s">
        <v>203</v>
      </c>
      <c r="E38" s="27" t="s">
        <v>185</v>
      </c>
      <c r="F38" s="27" t="s">
        <v>150</v>
      </c>
      <c r="G38" s="49" t="s">
        <v>77</v>
      </c>
      <c r="H38" s="27"/>
      <c r="I38" s="27"/>
      <c r="J38" s="49" t="s">
        <v>72</v>
      </c>
      <c r="K38" s="29">
        <v>4117.54</v>
      </c>
      <c r="L38" s="57">
        <v>40728</v>
      </c>
      <c r="M38" s="58">
        <v>0.1</v>
      </c>
      <c r="N38" s="58">
        <v>0.1</v>
      </c>
      <c r="O38" s="65">
        <f t="shared" si="0"/>
        <v>0.7416666666666667</v>
      </c>
      <c r="P38" s="34">
        <v>411.75400000000002</v>
      </c>
      <c r="Q38" s="34">
        <v>3053.8421666666668</v>
      </c>
      <c r="R38" s="35">
        <f t="shared" si="1"/>
        <v>1063.6978333333332</v>
      </c>
      <c r="S38" s="74"/>
    </row>
    <row r="39" spans="2:19" s="32" customFormat="1">
      <c r="B39" s="37">
        <v>131233</v>
      </c>
      <c r="C39" s="27" t="s">
        <v>96</v>
      </c>
      <c r="D39" s="49" t="s">
        <v>203</v>
      </c>
      <c r="E39" s="27" t="s">
        <v>185</v>
      </c>
      <c r="F39" s="27" t="s">
        <v>152</v>
      </c>
      <c r="G39" s="49" t="s">
        <v>77</v>
      </c>
      <c r="H39" s="27"/>
      <c r="I39" s="27"/>
      <c r="J39" s="49" t="s">
        <v>72</v>
      </c>
      <c r="K39" s="29">
        <v>2700</v>
      </c>
      <c r="L39" s="57">
        <v>41750</v>
      </c>
      <c r="M39" s="58">
        <v>0.1</v>
      </c>
      <c r="N39" s="58">
        <v>0.1</v>
      </c>
      <c r="O39" s="65">
        <f t="shared" si="0"/>
        <v>0.46666666666666667</v>
      </c>
      <c r="P39" s="34">
        <v>270</v>
      </c>
      <c r="Q39" s="34">
        <v>1260</v>
      </c>
      <c r="R39" s="35">
        <f t="shared" si="1"/>
        <v>1440</v>
      </c>
      <c r="S39" s="74"/>
    </row>
    <row r="40" spans="2:19" s="32" customFormat="1">
      <c r="B40" s="37">
        <v>131271</v>
      </c>
      <c r="C40" s="27" t="s">
        <v>97</v>
      </c>
      <c r="D40" s="49" t="s">
        <v>203</v>
      </c>
      <c r="E40" s="27" t="s">
        <v>185</v>
      </c>
      <c r="F40" s="27" t="s">
        <v>154</v>
      </c>
      <c r="G40" s="49" t="s">
        <v>77</v>
      </c>
      <c r="H40" s="27"/>
      <c r="I40" s="27"/>
      <c r="J40" s="49" t="s">
        <v>72</v>
      </c>
      <c r="K40" s="29">
        <v>3100</v>
      </c>
      <c r="L40" s="57">
        <v>41841</v>
      </c>
      <c r="M40" s="58">
        <v>0.1</v>
      </c>
      <c r="N40" s="58">
        <v>0.1</v>
      </c>
      <c r="O40" s="65">
        <f t="shared" si="0"/>
        <v>0.4416666666666666</v>
      </c>
      <c r="P40" s="34">
        <v>310</v>
      </c>
      <c r="Q40" s="34">
        <v>1369.1666666666665</v>
      </c>
      <c r="R40" s="35">
        <f t="shared" si="1"/>
        <v>1730.8333333333335</v>
      </c>
      <c r="S40" s="74"/>
    </row>
    <row r="41" spans="2:19" s="32" customFormat="1">
      <c r="B41" s="37">
        <v>1621</v>
      </c>
      <c r="C41" s="27" t="s">
        <v>98</v>
      </c>
      <c r="D41" s="49" t="s">
        <v>203</v>
      </c>
      <c r="E41" s="27" t="s">
        <v>186</v>
      </c>
      <c r="F41" s="27" t="s">
        <v>155</v>
      </c>
      <c r="G41" s="49" t="s">
        <v>77</v>
      </c>
      <c r="H41" s="27"/>
      <c r="I41" s="27"/>
      <c r="J41" s="49" t="s">
        <v>72</v>
      </c>
      <c r="K41" s="29">
        <v>7799.97</v>
      </c>
      <c r="L41" s="55">
        <v>42725</v>
      </c>
      <c r="M41" s="58">
        <v>0.1</v>
      </c>
      <c r="N41" s="58">
        <v>0.1</v>
      </c>
      <c r="O41" s="65">
        <f t="shared" si="0"/>
        <v>0.2</v>
      </c>
      <c r="P41" s="34">
        <v>259.99900000000002</v>
      </c>
      <c r="Q41" s="34">
        <v>1559.9940000000001</v>
      </c>
      <c r="R41" s="35">
        <f t="shared" si="1"/>
        <v>6239.9760000000006</v>
      </c>
      <c r="S41" s="74"/>
    </row>
    <row r="42" spans="2:19" s="32" customFormat="1">
      <c r="B42" s="37">
        <v>131093</v>
      </c>
      <c r="C42" s="27" t="s">
        <v>92</v>
      </c>
      <c r="D42" s="49" t="s">
        <v>203</v>
      </c>
      <c r="E42" s="27" t="s">
        <v>187</v>
      </c>
      <c r="F42" s="27" t="s">
        <v>156</v>
      </c>
      <c r="G42" s="49" t="s">
        <v>77</v>
      </c>
      <c r="H42" s="27"/>
      <c r="I42" s="27"/>
      <c r="J42" s="49" t="s">
        <v>72</v>
      </c>
      <c r="K42" s="29">
        <v>4117.54</v>
      </c>
      <c r="L42" s="54">
        <v>40728</v>
      </c>
      <c r="M42" s="58">
        <v>0.1</v>
      </c>
      <c r="N42" s="58">
        <v>0.1</v>
      </c>
      <c r="O42" s="65">
        <f t="shared" si="0"/>
        <v>0.7416666666666667</v>
      </c>
      <c r="P42" s="34">
        <v>411.75400000000002</v>
      </c>
      <c r="Q42" s="34">
        <v>3053.8421666666668</v>
      </c>
      <c r="R42" s="35">
        <f t="shared" si="1"/>
        <v>1063.6978333333332</v>
      </c>
      <c r="S42" s="74"/>
    </row>
    <row r="43" spans="2:19" s="32" customFormat="1">
      <c r="B43" s="37">
        <v>131095</v>
      </c>
      <c r="C43" s="27" t="s">
        <v>92</v>
      </c>
      <c r="D43" s="49" t="s">
        <v>203</v>
      </c>
      <c r="E43" s="27" t="s">
        <v>188</v>
      </c>
      <c r="F43" s="27" t="s">
        <v>150</v>
      </c>
      <c r="G43" s="49" t="s">
        <v>77</v>
      </c>
      <c r="H43" s="27"/>
      <c r="I43" s="27"/>
      <c r="J43" s="49" t="s">
        <v>72</v>
      </c>
      <c r="K43" s="29">
        <v>4117.54</v>
      </c>
      <c r="L43" s="57">
        <v>40728</v>
      </c>
      <c r="M43" s="58">
        <v>0.1</v>
      </c>
      <c r="N43" s="58">
        <v>0.1</v>
      </c>
      <c r="O43" s="65">
        <f t="shared" si="0"/>
        <v>0.7416666666666667</v>
      </c>
      <c r="P43" s="34">
        <v>411.75400000000002</v>
      </c>
      <c r="Q43" s="34">
        <v>3053.8421666666668</v>
      </c>
      <c r="R43" s="35">
        <f t="shared" si="1"/>
        <v>1063.6978333333332</v>
      </c>
      <c r="S43" s="74"/>
    </row>
    <row r="44" spans="2:19" s="32" customFormat="1">
      <c r="B44" s="37">
        <v>131159</v>
      </c>
      <c r="C44" s="27" t="s">
        <v>99</v>
      </c>
      <c r="D44" s="49" t="s">
        <v>203</v>
      </c>
      <c r="E44" s="27" t="s">
        <v>181</v>
      </c>
      <c r="F44" s="27" t="s">
        <v>157</v>
      </c>
      <c r="G44" s="49" t="s">
        <v>77</v>
      </c>
      <c r="H44" s="27"/>
      <c r="I44" s="27"/>
      <c r="J44" s="49" t="s">
        <v>72</v>
      </c>
      <c r="K44" s="29">
        <v>4060</v>
      </c>
      <c r="L44" s="57">
        <v>41110</v>
      </c>
      <c r="M44" s="58">
        <v>0.1</v>
      </c>
      <c r="N44" s="58">
        <v>0.1</v>
      </c>
      <c r="O44" s="65">
        <f t="shared" si="0"/>
        <v>0.64166666666666672</v>
      </c>
      <c r="P44" s="34">
        <v>406</v>
      </c>
      <c r="Q44" s="34">
        <v>2605.166666666667</v>
      </c>
      <c r="R44" s="35">
        <f t="shared" si="1"/>
        <v>1454.833333333333</v>
      </c>
      <c r="S44" s="74"/>
    </row>
    <row r="45" spans="2:19" s="32" customFormat="1">
      <c r="B45" s="37">
        <v>131162</v>
      </c>
      <c r="C45" s="27" t="s">
        <v>100</v>
      </c>
      <c r="D45" s="49" t="s">
        <v>203</v>
      </c>
      <c r="E45" s="27" t="s">
        <v>181</v>
      </c>
      <c r="F45" s="27" t="s">
        <v>157</v>
      </c>
      <c r="G45" s="49" t="s">
        <v>77</v>
      </c>
      <c r="H45" s="27"/>
      <c r="I45" s="27"/>
      <c r="J45" s="49" t="s">
        <v>72</v>
      </c>
      <c r="K45" s="29">
        <v>2900</v>
      </c>
      <c r="L45" s="57">
        <v>41110</v>
      </c>
      <c r="M45" s="58">
        <v>0.1</v>
      </c>
      <c r="N45" s="58">
        <v>0.1</v>
      </c>
      <c r="O45" s="65">
        <f t="shared" si="0"/>
        <v>0.64166666666666672</v>
      </c>
      <c r="P45" s="34">
        <v>290</v>
      </c>
      <c r="Q45" s="34">
        <v>1860.8333333333335</v>
      </c>
      <c r="R45" s="35">
        <f t="shared" si="1"/>
        <v>1039.1666666666665</v>
      </c>
      <c r="S45" s="74"/>
    </row>
    <row r="46" spans="2:19" s="32" customFormat="1">
      <c r="B46" s="37">
        <v>131300</v>
      </c>
      <c r="C46" s="27" t="s">
        <v>101</v>
      </c>
      <c r="D46" s="49" t="s">
        <v>203</v>
      </c>
      <c r="E46" s="27" t="s">
        <v>189</v>
      </c>
      <c r="F46" s="27" t="s">
        <v>158</v>
      </c>
      <c r="G46" s="49" t="s">
        <v>77</v>
      </c>
      <c r="H46" s="27"/>
      <c r="I46" s="27"/>
      <c r="J46" s="49" t="s">
        <v>72</v>
      </c>
      <c r="K46" s="29">
        <v>9949.99</v>
      </c>
      <c r="L46" s="56">
        <v>42128</v>
      </c>
      <c r="M46" s="58">
        <v>0.1</v>
      </c>
      <c r="N46" s="58">
        <v>0.1</v>
      </c>
      <c r="O46" s="65">
        <f t="shared" si="0"/>
        <v>0.35833333333333334</v>
      </c>
      <c r="P46" s="34">
        <v>994.99900000000002</v>
      </c>
      <c r="Q46" s="34">
        <v>3565.4130833333334</v>
      </c>
      <c r="R46" s="35">
        <f t="shared" si="1"/>
        <v>6384.5769166666669</v>
      </c>
      <c r="S46" s="74"/>
    </row>
    <row r="47" spans="2:19" s="32" customFormat="1">
      <c r="B47" s="37">
        <v>131302</v>
      </c>
      <c r="C47" s="27" t="s">
        <v>102</v>
      </c>
      <c r="D47" s="49" t="s">
        <v>203</v>
      </c>
      <c r="E47" s="27" t="s">
        <v>189</v>
      </c>
      <c r="F47" s="27" t="s">
        <v>158</v>
      </c>
      <c r="G47" s="49" t="s">
        <v>77</v>
      </c>
      <c r="H47" s="27"/>
      <c r="I47" s="27"/>
      <c r="J47" s="49" t="s">
        <v>72</v>
      </c>
      <c r="K47" s="29">
        <v>3949.98</v>
      </c>
      <c r="L47" s="57">
        <v>42128</v>
      </c>
      <c r="M47" s="58">
        <v>0.1</v>
      </c>
      <c r="N47" s="58">
        <v>0.1</v>
      </c>
      <c r="O47" s="65">
        <f t="shared" si="0"/>
        <v>0.35833333333333339</v>
      </c>
      <c r="P47" s="34">
        <v>394.99800000000005</v>
      </c>
      <c r="Q47" s="34">
        <v>1415.4095000000002</v>
      </c>
      <c r="R47" s="35">
        <f t="shared" si="1"/>
        <v>2534.5704999999998</v>
      </c>
      <c r="S47" s="74"/>
    </row>
    <row r="48" spans="2:19" s="32" customFormat="1">
      <c r="B48" s="37">
        <v>131305</v>
      </c>
      <c r="C48" s="27" t="s">
        <v>103</v>
      </c>
      <c r="D48" s="49" t="s">
        <v>203</v>
      </c>
      <c r="E48" s="27" t="s">
        <v>189</v>
      </c>
      <c r="F48" s="27" t="s">
        <v>159</v>
      </c>
      <c r="G48" s="49" t="s">
        <v>77</v>
      </c>
      <c r="H48" s="27"/>
      <c r="I48" s="27"/>
      <c r="J48" s="49" t="s">
        <v>72</v>
      </c>
      <c r="K48" s="29">
        <v>13800</v>
      </c>
      <c r="L48" s="57">
        <v>42262</v>
      </c>
      <c r="M48" s="58">
        <v>0.1</v>
      </c>
      <c r="N48" s="58">
        <v>0.1</v>
      </c>
      <c r="O48" s="65">
        <f t="shared" si="0"/>
        <v>0.32500000000000001</v>
      </c>
      <c r="P48" s="34">
        <v>345</v>
      </c>
      <c r="Q48" s="34">
        <v>4485</v>
      </c>
      <c r="R48" s="35">
        <f t="shared" si="1"/>
        <v>9315</v>
      </c>
      <c r="S48" s="74"/>
    </row>
    <row r="49" spans="2:19" s="32" customFormat="1">
      <c r="B49" s="37">
        <v>131306</v>
      </c>
      <c r="C49" s="27" t="s">
        <v>104</v>
      </c>
      <c r="D49" s="49" t="s">
        <v>203</v>
      </c>
      <c r="E49" s="27" t="s">
        <v>189</v>
      </c>
      <c r="F49" s="27" t="s">
        <v>159</v>
      </c>
      <c r="G49" s="49" t="s">
        <v>77</v>
      </c>
      <c r="H49" s="27"/>
      <c r="I49" s="27"/>
      <c r="J49" s="49" t="s">
        <v>72</v>
      </c>
      <c r="K49" s="29">
        <v>2950</v>
      </c>
      <c r="L49" s="57">
        <v>42262</v>
      </c>
      <c r="M49" s="58">
        <v>0.1</v>
      </c>
      <c r="N49" s="58">
        <v>0.1</v>
      </c>
      <c r="O49" s="65">
        <f t="shared" si="0"/>
        <v>0.32500000000000001</v>
      </c>
      <c r="P49" s="34">
        <v>295</v>
      </c>
      <c r="Q49" s="34">
        <v>958.75</v>
      </c>
      <c r="R49" s="35">
        <f t="shared" si="1"/>
        <v>1991.25</v>
      </c>
      <c r="S49" s="74"/>
    </row>
    <row r="50" spans="2:19" s="32" customFormat="1">
      <c r="B50" s="37">
        <v>131312</v>
      </c>
      <c r="C50" s="27" t="s">
        <v>105</v>
      </c>
      <c r="D50" s="49" t="s">
        <v>203</v>
      </c>
      <c r="E50" s="27" t="s">
        <v>189</v>
      </c>
      <c r="F50" s="27" t="s">
        <v>160</v>
      </c>
      <c r="G50" s="49" t="s">
        <v>77</v>
      </c>
      <c r="H50" s="27"/>
      <c r="I50" s="27"/>
      <c r="J50" s="49" t="s">
        <v>72</v>
      </c>
      <c r="K50" s="29">
        <v>10350.040000000001</v>
      </c>
      <c r="L50" s="57">
        <v>42283</v>
      </c>
      <c r="M50" s="58">
        <v>0.1</v>
      </c>
      <c r="N50" s="58">
        <v>0.1</v>
      </c>
      <c r="O50" s="65">
        <f t="shared" si="0"/>
        <v>0.31666666666666665</v>
      </c>
      <c r="P50" s="34">
        <v>345.00133333333338</v>
      </c>
      <c r="Q50" s="34">
        <v>3277.512666666667</v>
      </c>
      <c r="R50" s="35">
        <f t="shared" si="1"/>
        <v>7072.5273333333334</v>
      </c>
      <c r="S50" s="74"/>
    </row>
    <row r="51" spans="2:19" s="32" customFormat="1">
      <c r="B51" s="37">
        <v>131240</v>
      </c>
      <c r="C51" s="27" t="s">
        <v>106</v>
      </c>
      <c r="D51" s="49" t="s">
        <v>203</v>
      </c>
      <c r="E51" s="27" t="s">
        <v>190</v>
      </c>
      <c r="F51" s="27" t="s">
        <v>161</v>
      </c>
      <c r="G51" s="49" t="s">
        <v>77</v>
      </c>
      <c r="H51" s="27"/>
      <c r="I51" s="27"/>
      <c r="J51" s="49" t="s">
        <v>72</v>
      </c>
      <c r="K51" s="29">
        <v>2900</v>
      </c>
      <c r="L51" s="57">
        <v>41778</v>
      </c>
      <c r="M51" s="58">
        <v>0.1</v>
      </c>
      <c r="N51" s="58">
        <v>0.1</v>
      </c>
      <c r="O51" s="65">
        <f t="shared" si="0"/>
        <v>0.45833333333333337</v>
      </c>
      <c r="P51" s="34">
        <v>290</v>
      </c>
      <c r="Q51" s="34">
        <v>1329.1666666666667</v>
      </c>
      <c r="R51" s="35">
        <f t="shared" si="1"/>
        <v>1570.8333333333333</v>
      </c>
      <c r="S51" s="74"/>
    </row>
    <row r="52" spans="2:19" s="32" customFormat="1">
      <c r="B52" s="37">
        <v>131094</v>
      </c>
      <c r="C52" s="27" t="s">
        <v>107</v>
      </c>
      <c r="D52" s="49" t="s">
        <v>203</v>
      </c>
      <c r="E52" s="27" t="s">
        <v>191</v>
      </c>
      <c r="F52" s="27" t="s">
        <v>150</v>
      </c>
      <c r="G52" s="49" t="s">
        <v>77</v>
      </c>
      <c r="H52" s="27"/>
      <c r="I52" s="27"/>
      <c r="J52" s="49" t="s">
        <v>72</v>
      </c>
      <c r="K52" s="29">
        <v>4117.54</v>
      </c>
      <c r="L52" s="57">
        <v>40728</v>
      </c>
      <c r="M52" s="58">
        <v>0.1</v>
      </c>
      <c r="N52" s="58">
        <v>0.1</v>
      </c>
      <c r="O52" s="65">
        <f t="shared" si="0"/>
        <v>0.7416666666666667</v>
      </c>
      <c r="P52" s="34">
        <v>411.75400000000002</v>
      </c>
      <c r="Q52" s="34">
        <v>3053.8421666666668</v>
      </c>
      <c r="R52" s="35">
        <f t="shared" si="1"/>
        <v>1063.6978333333332</v>
      </c>
      <c r="S52" s="74"/>
    </row>
    <row r="53" spans="2:19" s="32" customFormat="1">
      <c r="B53" s="37">
        <v>131263</v>
      </c>
      <c r="C53" s="27" t="s">
        <v>108</v>
      </c>
      <c r="D53" s="49" t="s">
        <v>203</v>
      </c>
      <c r="E53" s="27" t="s">
        <v>182</v>
      </c>
      <c r="F53" s="27" t="s">
        <v>143</v>
      </c>
      <c r="G53" s="49" t="s">
        <v>77</v>
      </c>
      <c r="H53" s="27"/>
      <c r="I53" s="27"/>
      <c r="J53" s="49" t="s">
        <v>72</v>
      </c>
      <c r="K53" s="29">
        <v>2900</v>
      </c>
      <c r="L53" s="57">
        <v>41809</v>
      </c>
      <c r="M53" s="58">
        <v>0.1</v>
      </c>
      <c r="N53" s="58">
        <v>0.1</v>
      </c>
      <c r="O53" s="65">
        <f t="shared" si="0"/>
        <v>0.45</v>
      </c>
      <c r="P53" s="34">
        <v>290</v>
      </c>
      <c r="Q53" s="34">
        <v>1305</v>
      </c>
      <c r="R53" s="35">
        <f t="shared" si="1"/>
        <v>1595</v>
      </c>
      <c r="S53" s="74"/>
    </row>
    <row r="54" spans="2:19" s="32" customFormat="1">
      <c r="B54" s="37">
        <v>130994</v>
      </c>
      <c r="C54" s="27" t="s">
        <v>109</v>
      </c>
      <c r="D54" s="49" t="s">
        <v>203</v>
      </c>
      <c r="E54" s="27" t="s">
        <v>192</v>
      </c>
      <c r="F54" s="27" t="s">
        <v>162</v>
      </c>
      <c r="G54" s="49" t="s">
        <v>77</v>
      </c>
      <c r="H54" s="27"/>
      <c r="I54" s="27"/>
      <c r="J54" s="49" t="s">
        <v>72</v>
      </c>
      <c r="K54" s="29">
        <v>3290</v>
      </c>
      <c r="L54" s="57">
        <v>40015</v>
      </c>
      <c r="M54" s="58">
        <v>0.1</v>
      </c>
      <c r="N54" s="58">
        <v>0.1</v>
      </c>
      <c r="O54" s="65">
        <f t="shared" si="0"/>
        <v>0.94166666666666676</v>
      </c>
      <c r="P54" s="34">
        <v>329</v>
      </c>
      <c r="Q54" s="34">
        <v>3098.0833333333335</v>
      </c>
      <c r="R54" s="35">
        <f t="shared" si="1"/>
        <v>191.91666666666652</v>
      </c>
      <c r="S54" s="74"/>
    </row>
    <row r="55" spans="2:19" s="32" customFormat="1">
      <c r="B55" s="37">
        <v>131083</v>
      </c>
      <c r="C55" s="27" t="s">
        <v>107</v>
      </c>
      <c r="D55" s="49" t="s">
        <v>203</v>
      </c>
      <c r="E55" s="27" t="s">
        <v>192</v>
      </c>
      <c r="F55" s="27" t="s">
        <v>150</v>
      </c>
      <c r="G55" s="49" t="s">
        <v>77</v>
      </c>
      <c r="H55" s="27"/>
      <c r="I55" s="27"/>
      <c r="J55" s="49" t="s">
        <v>72</v>
      </c>
      <c r="K55" s="29">
        <v>4117.54</v>
      </c>
      <c r="L55" s="57">
        <v>40728</v>
      </c>
      <c r="M55" s="58">
        <v>0.1</v>
      </c>
      <c r="N55" s="58">
        <v>0.1</v>
      </c>
      <c r="O55" s="65">
        <f t="shared" si="0"/>
        <v>0.7416666666666667</v>
      </c>
      <c r="P55" s="34">
        <v>411.75400000000002</v>
      </c>
      <c r="Q55" s="34">
        <v>3053.8421666666668</v>
      </c>
      <c r="R55" s="35">
        <f t="shared" si="1"/>
        <v>1063.6978333333332</v>
      </c>
      <c r="S55" s="74"/>
    </row>
    <row r="56" spans="2:19" s="32" customFormat="1">
      <c r="B56" s="37">
        <v>131084</v>
      </c>
      <c r="C56" s="27" t="s">
        <v>107</v>
      </c>
      <c r="D56" s="49" t="s">
        <v>203</v>
      </c>
      <c r="E56" s="27" t="s">
        <v>192</v>
      </c>
      <c r="F56" s="27" t="s">
        <v>150</v>
      </c>
      <c r="G56" s="49" t="s">
        <v>77</v>
      </c>
      <c r="H56" s="27"/>
      <c r="I56" s="27"/>
      <c r="J56" s="49" t="s">
        <v>72</v>
      </c>
      <c r="K56" s="29">
        <v>4117.54</v>
      </c>
      <c r="L56" s="57">
        <v>40728</v>
      </c>
      <c r="M56" s="58">
        <v>0.1</v>
      </c>
      <c r="N56" s="58">
        <v>0.1</v>
      </c>
      <c r="O56" s="65">
        <f t="shared" si="0"/>
        <v>0.7416666666666667</v>
      </c>
      <c r="P56" s="34">
        <v>411.75400000000002</v>
      </c>
      <c r="Q56" s="34">
        <v>3053.8421666666668</v>
      </c>
      <c r="R56" s="35">
        <f t="shared" si="1"/>
        <v>1063.6978333333332</v>
      </c>
      <c r="S56" s="74"/>
    </row>
    <row r="57" spans="2:19" s="32" customFormat="1">
      <c r="B57" s="37">
        <v>131131</v>
      </c>
      <c r="C57" s="27" t="s">
        <v>110</v>
      </c>
      <c r="D57" s="49" t="s">
        <v>203</v>
      </c>
      <c r="E57" s="27" t="s">
        <v>192</v>
      </c>
      <c r="F57" s="27" t="s">
        <v>163</v>
      </c>
      <c r="G57" s="49" t="s">
        <v>77</v>
      </c>
      <c r="H57" s="27"/>
      <c r="I57" s="27"/>
      <c r="J57" s="49" t="s">
        <v>72</v>
      </c>
      <c r="K57" s="29">
        <v>9284.64</v>
      </c>
      <c r="L57" s="57">
        <v>40959</v>
      </c>
      <c r="M57" s="58">
        <v>0.1</v>
      </c>
      <c r="N57" s="58">
        <v>0.1</v>
      </c>
      <c r="O57" s="65">
        <f t="shared" si="0"/>
        <v>0.68333333333333335</v>
      </c>
      <c r="P57" s="34">
        <v>928.46399999999994</v>
      </c>
      <c r="Q57" s="34">
        <v>6344.5039999999999</v>
      </c>
      <c r="R57" s="35">
        <f t="shared" si="1"/>
        <v>2940.1359999999995</v>
      </c>
      <c r="S57" s="74"/>
    </row>
    <row r="58" spans="2:19" s="32" customFormat="1">
      <c r="B58" s="37">
        <v>131142</v>
      </c>
      <c r="C58" s="27" t="s">
        <v>111</v>
      </c>
      <c r="D58" s="49" t="s">
        <v>203</v>
      </c>
      <c r="E58" s="27" t="s">
        <v>192</v>
      </c>
      <c r="F58" s="27" t="s">
        <v>145</v>
      </c>
      <c r="G58" s="49" t="s">
        <v>77</v>
      </c>
      <c r="H58" s="27"/>
      <c r="I58" s="27"/>
      <c r="J58" s="49" t="s">
        <v>72</v>
      </c>
      <c r="K58" s="29">
        <v>8013.05</v>
      </c>
      <c r="L58" s="57">
        <v>41029</v>
      </c>
      <c r="M58" s="58">
        <v>0.1</v>
      </c>
      <c r="N58" s="58">
        <v>0.1</v>
      </c>
      <c r="O58" s="65">
        <f t="shared" si="0"/>
        <v>0.66666666666666674</v>
      </c>
      <c r="P58" s="34">
        <v>801.30500000000006</v>
      </c>
      <c r="Q58" s="34">
        <v>5342.0333333333338</v>
      </c>
      <c r="R58" s="35">
        <f t="shared" si="1"/>
        <v>2671.0166666666664</v>
      </c>
      <c r="S58" s="74"/>
    </row>
    <row r="59" spans="2:19" s="32" customFormat="1">
      <c r="B59" s="37">
        <v>131194</v>
      </c>
      <c r="C59" s="27" t="s">
        <v>112</v>
      </c>
      <c r="D59" s="49" t="s">
        <v>203</v>
      </c>
      <c r="E59" s="27" t="s">
        <v>192</v>
      </c>
      <c r="F59" s="27" t="s">
        <v>141</v>
      </c>
      <c r="G59" s="49" t="s">
        <v>77</v>
      </c>
      <c r="H59" s="27"/>
      <c r="I59" s="27"/>
      <c r="J59" s="49" t="s">
        <v>72</v>
      </c>
      <c r="K59" s="29">
        <v>3800</v>
      </c>
      <c r="L59" s="57">
        <v>41718</v>
      </c>
      <c r="M59" s="58">
        <v>0.1</v>
      </c>
      <c r="N59" s="58">
        <v>0.1</v>
      </c>
      <c r="O59" s="65">
        <f t="shared" si="0"/>
        <v>0.47499999999999998</v>
      </c>
      <c r="P59" s="34">
        <v>380</v>
      </c>
      <c r="Q59" s="34">
        <v>1805</v>
      </c>
      <c r="R59" s="35">
        <f t="shared" si="1"/>
        <v>1995</v>
      </c>
      <c r="S59" s="74"/>
    </row>
    <row r="60" spans="2:19" s="32" customFormat="1">
      <c r="B60" s="37">
        <v>131196</v>
      </c>
      <c r="C60" s="27" t="s">
        <v>113</v>
      </c>
      <c r="D60" s="49" t="s">
        <v>203</v>
      </c>
      <c r="E60" s="27" t="s">
        <v>192</v>
      </c>
      <c r="F60" s="27" t="s">
        <v>141</v>
      </c>
      <c r="G60" s="49" t="s">
        <v>77</v>
      </c>
      <c r="H60" s="27"/>
      <c r="I60" s="27"/>
      <c r="J60" s="49" t="s">
        <v>72</v>
      </c>
      <c r="K60" s="29">
        <v>2600</v>
      </c>
      <c r="L60" s="57">
        <v>41718</v>
      </c>
      <c r="M60" s="58">
        <v>0.1</v>
      </c>
      <c r="N60" s="58">
        <v>0.1</v>
      </c>
      <c r="O60" s="65">
        <f t="shared" si="0"/>
        <v>0.47499999999999998</v>
      </c>
      <c r="P60" s="34">
        <v>260</v>
      </c>
      <c r="Q60" s="34">
        <v>1235</v>
      </c>
      <c r="R60" s="35">
        <f t="shared" si="1"/>
        <v>1365</v>
      </c>
      <c r="S60" s="74"/>
    </row>
    <row r="61" spans="2:19" s="32" customFormat="1">
      <c r="B61" s="37">
        <v>131225</v>
      </c>
      <c r="C61" s="27" t="s">
        <v>114</v>
      </c>
      <c r="D61" s="49" t="s">
        <v>203</v>
      </c>
      <c r="E61" s="27" t="s">
        <v>193</v>
      </c>
      <c r="F61" s="27" t="s">
        <v>152</v>
      </c>
      <c r="G61" s="49" t="s">
        <v>77</v>
      </c>
      <c r="H61" s="27"/>
      <c r="I61" s="27"/>
      <c r="J61" s="49" t="s">
        <v>72</v>
      </c>
      <c r="K61" s="29">
        <v>3600</v>
      </c>
      <c r="L61" s="57">
        <v>41750</v>
      </c>
      <c r="M61" s="58">
        <v>0.1</v>
      </c>
      <c r="N61" s="58">
        <v>0.1</v>
      </c>
      <c r="O61" s="65">
        <f t="shared" si="0"/>
        <v>0.46666666666666667</v>
      </c>
      <c r="P61" s="34">
        <v>360</v>
      </c>
      <c r="Q61" s="34">
        <v>1680</v>
      </c>
      <c r="R61" s="35">
        <f t="shared" si="1"/>
        <v>1920</v>
      </c>
      <c r="S61" s="74"/>
    </row>
    <row r="62" spans="2:19" s="32" customFormat="1">
      <c r="B62" s="37">
        <v>131019</v>
      </c>
      <c r="C62" s="27" t="s">
        <v>115</v>
      </c>
      <c r="D62" s="49" t="s">
        <v>203</v>
      </c>
      <c r="E62" s="27" t="s">
        <v>194</v>
      </c>
      <c r="F62" s="27" t="s">
        <v>164</v>
      </c>
      <c r="G62" s="49" t="s">
        <v>77</v>
      </c>
      <c r="H62" s="27"/>
      <c r="I62" s="27"/>
      <c r="J62" s="49" t="s">
        <v>72</v>
      </c>
      <c r="K62" s="29">
        <v>25520</v>
      </c>
      <c r="L62" s="57">
        <v>40317</v>
      </c>
      <c r="M62" s="58">
        <v>0.1</v>
      </c>
      <c r="N62" s="58">
        <v>0.1</v>
      </c>
      <c r="O62" s="65">
        <f t="shared" si="0"/>
        <v>0.85833333333333328</v>
      </c>
      <c r="P62" s="34">
        <v>1276</v>
      </c>
      <c r="Q62" s="34">
        <v>21904.666666666664</v>
      </c>
      <c r="R62" s="35">
        <f t="shared" si="1"/>
        <v>3615.3333333333358</v>
      </c>
      <c r="S62" s="74"/>
    </row>
    <row r="63" spans="2:19" s="32" customFormat="1">
      <c r="B63" s="37">
        <v>131292</v>
      </c>
      <c r="C63" s="27" t="s">
        <v>116</v>
      </c>
      <c r="D63" s="49" t="s">
        <v>203</v>
      </c>
      <c r="E63" s="27" t="s">
        <v>194</v>
      </c>
      <c r="F63" s="27" t="s">
        <v>165</v>
      </c>
      <c r="G63" s="49" t="s">
        <v>77</v>
      </c>
      <c r="H63" s="27"/>
      <c r="I63" s="27"/>
      <c r="J63" s="49" t="s">
        <v>72</v>
      </c>
      <c r="K63" s="29">
        <v>9744</v>
      </c>
      <c r="L63" s="56">
        <v>42075</v>
      </c>
      <c r="M63" s="58">
        <v>0.1</v>
      </c>
      <c r="N63" s="58">
        <v>0.1</v>
      </c>
      <c r="O63" s="65">
        <f t="shared" si="0"/>
        <v>0.375</v>
      </c>
      <c r="P63" s="34">
        <v>974.40000000000009</v>
      </c>
      <c r="Q63" s="34">
        <v>3654</v>
      </c>
      <c r="R63" s="35">
        <f t="shared" si="1"/>
        <v>6090</v>
      </c>
      <c r="S63" s="74"/>
    </row>
    <row r="64" spans="2:19" s="32" customFormat="1">
      <c r="B64" s="37">
        <v>12688</v>
      </c>
      <c r="C64" s="27" t="s">
        <v>117</v>
      </c>
      <c r="D64" s="49" t="s">
        <v>203</v>
      </c>
      <c r="E64" s="27" t="s">
        <v>195</v>
      </c>
      <c r="F64" s="27" t="s">
        <v>166</v>
      </c>
      <c r="G64" s="49" t="s">
        <v>77</v>
      </c>
      <c r="H64" s="27"/>
      <c r="I64" s="27"/>
      <c r="J64" s="49" t="s">
        <v>72</v>
      </c>
      <c r="K64" s="29">
        <v>147900</v>
      </c>
      <c r="L64" s="56">
        <v>42958</v>
      </c>
      <c r="M64" s="58">
        <v>0.1</v>
      </c>
      <c r="N64" s="58">
        <v>0.1</v>
      </c>
      <c r="O64" s="65">
        <f t="shared" si="0"/>
        <v>0.13333333333333333</v>
      </c>
      <c r="P64" s="34">
        <v>290</v>
      </c>
      <c r="Q64" s="34">
        <v>19720</v>
      </c>
      <c r="R64" s="35">
        <f t="shared" si="1"/>
        <v>128180</v>
      </c>
      <c r="S64" s="74"/>
    </row>
    <row r="65" spans="2:19" s="32" customFormat="1">
      <c r="B65" s="37">
        <v>130953</v>
      </c>
      <c r="C65" s="27" t="s">
        <v>118</v>
      </c>
      <c r="D65" s="49" t="s">
        <v>203</v>
      </c>
      <c r="E65" s="27" t="s">
        <v>195</v>
      </c>
      <c r="F65" s="27" t="s">
        <v>167</v>
      </c>
      <c r="G65" s="49" t="s">
        <v>77</v>
      </c>
      <c r="H65" s="27"/>
      <c r="I65" s="27"/>
      <c r="J65" s="49" t="s">
        <v>72</v>
      </c>
      <c r="K65" s="29">
        <v>9430</v>
      </c>
      <c r="L65" s="57">
        <v>39736</v>
      </c>
      <c r="M65" s="58">
        <v>0.1</v>
      </c>
      <c r="N65" s="59">
        <f>+M65/12*10</f>
        <v>8.3333333333333329E-2</v>
      </c>
      <c r="O65" s="65">
        <f t="shared" si="0"/>
        <v>1</v>
      </c>
      <c r="P65" s="34">
        <f>+K65*N65</f>
        <v>785.83333333333326</v>
      </c>
      <c r="Q65" s="34">
        <v>9430</v>
      </c>
      <c r="R65" s="35">
        <f t="shared" si="1"/>
        <v>0</v>
      </c>
      <c r="S65" s="74"/>
    </row>
    <row r="66" spans="2:19" s="32" customFormat="1">
      <c r="B66" s="37">
        <v>131091</v>
      </c>
      <c r="C66" s="27" t="s">
        <v>107</v>
      </c>
      <c r="D66" s="49" t="s">
        <v>203</v>
      </c>
      <c r="E66" s="27" t="s">
        <v>195</v>
      </c>
      <c r="F66" s="27" t="s">
        <v>150</v>
      </c>
      <c r="G66" s="49" t="s">
        <v>77</v>
      </c>
      <c r="H66" s="27"/>
      <c r="I66" s="27"/>
      <c r="J66" s="49" t="s">
        <v>72</v>
      </c>
      <c r="K66" s="29">
        <v>4117.54</v>
      </c>
      <c r="L66" s="57">
        <v>40728</v>
      </c>
      <c r="M66" s="58">
        <v>0.1</v>
      </c>
      <c r="N66" s="58">
        <v>0.1</v>
      </c>
      <c r="O66" s="65">
        <f t="shared" si="0"/>
        <v>0.7416666666666667</v>
      </c>
      <c r="P66" s="34">
        <v>411.75400000000002</v>
      </c>
      <c r="Q66" s="34">
        <v>3053.8421666666668</v>
      </c>
      <c r="R66" s="35">
        <f t="shared" si="1"/>
        <v>1063.6978333333332</v>
      </c>
      <c r="S66" s="74"/>
    </row>
    <row r="67" spans="2:19" s="32" customFormat="1">
      <c r="B67" s="37">
        <v>130838</v>
      </c>
      <c r="C67" s="27" t="s">
        <v>119</v>
      </c>
      <c r="D67" s="49" t="s">
        <v>203</v>
      </c>
      <c r="E67" s="27" t="s">
        <v>180</v>
      </c>
      <c r="F67" s="27" t="s">
        <v>152</v>
      </c>
      <c r="G67" s="49" t="s">
        <v>77</v>
      </c>
      <c r="H67" s="27"/>
      <c r="I67" s="27"/>
      <c r="J67" s="49" t="s">
        <v>72</v>
      </c>
      <c r="K67" s="29">
        <v>2950</v>
      </c>
      <c r="L67" s="57">
        <v>41750</v>
      </c>
      <c r="M67" s="58">
        <v>0.1</v>
      </c>
      <c r="N67" s="58">
        <v>0.1</v>
      </c>
      <c r="O67" s="65">
        <f t="shared" si="0"/>
        <v>0.46666666666666662</v>
      </c>
      <c r="P67" s="34">
        <v>295</v>
      </c>
      <c r="Q67" s="34">
        <v>1376.6666666666665</v>
      </c>
      <c r="R67" s="35">
        <f t="shared" si="1"/>
        <v>1573.3333333333335</v>
      </c>
      <c r="S67" s="74"/>
    </row>
    <row r="68" spans="2:19" s="32" customFormat="1">
      <c r="B68" s="37">
        <v>141864</v>
      </c>
      <c r="C68" s="27" t="s">
        <v>120</v>
      </c>
      <c r="D68" s="49" t="s">
        <v>203</v>
      </c>
      <c r="E68" s="27" t="s">
        <v>196</v>
      </c>
      <c r="F68" s="27" t="s">
        <v>152</v>
      </c>
      <c r="G68" s="49" t="s">
        <v>77</v>
      </c>
      <c r="H68" s="27"/>
      <c r="I68" s="27"/>
      <c r="J68" s="49" t="s">
        <v>72</v>
      </c>
      <c r="K68" s="29">
        <v>7800</v>
      </c>
      <c r="L68" s="57">
        <v>41750</v>
      </c>
      <c r="M68" s="58">
        <v>0.1</v>
      </c>
      <c r="N68" s="58">
        <v>0.1</v>
      </c>
      <c r="O68" s="65">
        <f t="shared" si="0"/>
        <v>0.46666666666666667</v>
      </c>
      <c r="P68" s="34">
        <v>390</v>
      </c>
      <c r="Q68" s="34">
        <v>3640</v>
      </c>
      <c r="R68" s="35">
        <f t="shared" si="1"/>
        <v>4160</v>
      </c>
      <c r="S68" s="74"/>
    </row>
    <row r="69" spans="2:19" s="32" customFormat="1">
      <c r="B69" s="37">
        <v>131227</v>
      </c>
      <c r="C69" s="27" t="s">
        <v>121</v>
      </c>
      <c r="D69" s="49" t="s">
        <v>203</v>
      </c>
      <c r="E69" s="27" t="s">
        <v>195</v>
      </c>
      <c r="F69" s="27" t="s">
        <v>152</v>
      </c>
      <c r="G69" s="49" t="s">
        <v>77</v>
      </c>
      <c r="H69" s="27"/>
      <c r="I69" s="27"/>
      <c r="J69" s="49" t="s">
        <v>72</v>
      </c>
      <c r="K69" s="29">
        <v>3900</v>
      </c>
      <c r="L69" s="57">
        <v>41750</v>
      </c>
      <c r="M69" s="58">
        <v>0.1</v>
      </c>
      <c r="N69" s="58">
        <v>0.1</v>
      </c>
      <c r="O69" s="65">
        <f t="shared" si="0"/>
        <v>0.46666666666666667</v>
      </c>
      <c r="P69" s="34">
        <v>390</v>
      </c>
      <c r="Q69" s="34">
        <v>1820</v>
      </c>
      <c r="R69" s="35">
        <f t="shared" si="1"/>
        <v>2080</v>
      </c>
      <c r="S69" s="74"/>
    </row>
    <row r="70" spans="2:19" s="32" customFormat="1">
      <c r="B70" s="37">
        <v>131264</v>
      </c>
      <c r="C70" s="27" t="s">
        <v>122</v>
      </c>
      <c r="D70" s="49" t="s">
        <v>203</v>
      </c>
      <c r="E70" s="27" t="s">
        <v>195</v>
      </c>
      <c r="F70" s="27" t="s">
        <v>143</v>
      </c>
      <c r="G70" s="49" t="s">
        <v>77</v>
      </c>
      <c r="H70" s="27"/>
      <c r="I70" s="27"/>
      <c r="J70" s="49" t="s">
        <v>72</v>
      </c>
      <c r="K70" s="29">
        <v>4200</v>
      </c>
      <c r="L70" s="57">
        <v>41809</v>
      </c>
      <c r="M70" s="58">
        <v>0.1</v>
      </c>
      <c r="N70" s="58">
        <v>0.1</v>
      </c>
      <c r="O70" s="65">
        <f t="shared" si="0"/>
        <v>0.45</v>
      </c>
      <c r="P70" s="34">
        <v>420</v>
      </c>
      <c r="Q70" s="34">
        <v>1890</v>
      </c>
      <c r="R70" s="35">
        <f t="shared" si="1"/>
        <v>2310</v>
      </c>
      <c r="S70" s="74"/>
    </row>
    <row r="71" spans="2:19" s="32" customFormat="1">
      <c r="B71" s="37" t="s">
        <v>79</v>
      </c>
      <c r="C71" s="27" t="s">
        <v>123</v>
      </c>
      <c r="D71" s="49" t="s">
        <v>203</v>
      </c>
      <c r="E71" s="27" t="s">
        <v>197</v>
      </c>
      <c r="F71" s="27" t="s">
        <v>168</v>
      </c>
      <c r="G71" s="49" t="s">
        <v>77</v>
      </c>
      <c r="H71" s="27"/>
      <c r="I71" s="27"/>
      <c r="J71" s="49" t="s">
        <v>72</v>
      </c>
      <c r="K71" s="29">
        <v>9454</v>
      </c>
      <c r="L71" s="56">
        <v>43061</v>
      </c>
      <c r="M71" s="58">
        <v>0.1</v>
      </c>
      <c r="N71" s="58">
        <v>0.1</v>
      </c>
      <c r="O71" s="65">
        <f t="shared" si="0"/>
        <v>0.10833333333333334</v>
      </c>
      <c r="P71" s="34">
        <v>945.40000000000009</v>
      </c>
      <c r="Q71" s="34">
        <v>1024.1833333333334</v>
      </c>
      <c r="R71" s="35">
        <f t="shared" si="1"/>
        <v>8429.8166666666657</v>
      </c>
      <c r="S71" s="74"/>
    </row>
    <row r="72" spans="2:19" s="32" customFormat="1">
      <c r="B72" s="37" t="s">
        <v>80</v>
      </c>
      <c r="C72" s="27" t="s">
        <v>124</v>
      </c>
      <c r="D72" s="49" t="s">
        <v>203</v>
      </c>
      <c r="E72" s="27" t="s">
        <v>195</v>
      </c>
      <c r="F72" s="27" t="s">
        <v>169</v>
      </c>
      <c r="G72" s="49" t="s">
        <v>77</v>
      </c>
      <c r="H72" s="27"/>
      <c r="I72" s="27"/>
      <c r="J72" s="49" t="s">
        <v>72</v>
      </c>
      <c r="K72" s="29">
        <v>11656.26</v>
      </c>
      <c r="L72" s="56">
        <v>43206</v>
      </c>
      <c r="M72" s="58">
        <v>0.1</v>
      </c>
      <c r="N72" s="58">
        <v>0.1</v>
      </c>
      <c r="O72" s="65">
        <f t="shared" si="0"/>
        <v>6.6666666666666666E-2</v>
      </c>
      <c r="P72" s="34">
        <v>1165.626</v>
      </c>
      <c r="Q72" s="34">
        <v>777.08399999999995</v>
      </c>
      <c r="R72" s="35">
        <f t="shared" si="1"/>
        <v>10879.175999999999</v>
      </c>
      <c r="S72" s="74"/>
    </row>
    <row r="73" spans="2:19" s="32" customFormat="1">
      <c r="B73" s="37" t="s">
        <v>80</v>
      </c>
      <c r="C73" s="27" t="s">
        <v>125</v>
      </c>
      <c r="D73" s="49" t="s">
        <v>203</v>
      </c>
      <c r="E73" s="27" t="s">
        <v>195</v>
      </c>
      <c r="F73" s="27" t="s">
        <v>169</v>
      </c>
      <c r="G73" s="49" t="s">
        <v>77</v>
      </c>
      <c r="H73" s="27"/>
      <c r="I73" s="27"/>
      <c r="J73" s="49" t="s">
        <v>72</v>
      </c>
      <c r="K73" s="29">
        <v>154761.51999999999</v>
      </c>
      <c r="L73" s="56">
        <v>43206</v>
      </c>
      <c r="M73" s="58">
        <v>0.1</v>
      </c>
      <c r="N73" s="58">
        <v>0.1</v>
      </c>
      <c r="O73" s="65">
        <f t="shared" si="0"/>
        <v>6.666666666666668E-2</v>
      </c>
      <c r="P73" s="34">
        <v>573.19081481481487</v>
      </c>
      <c r="Q73" s="34">
        <v>10317.434666666668</v>
      </c>
      <c r="R73" s="35">
        <f t="shared" si="1"/>
        <v>144444.08533333332</v>
      </c>
      <c r="S73" s="74"/>
    </row>
    <row r="74" spans="2:19" s="32" customFormat="1">
      <c r="B74" s="37" t="s">
        <v>80</v>
      </c>
      <c r="C74" s="27" t="s">
        <v>126</v>
      </c>
      <c r="D74" s="49" t="s">
        <v>203</v>
      </c>
      <c r="E74" s="27" t="s">
        <v>195</v>
      </c>
      <c r="F74" s="27" t="s">
        <v>169</v>
      </c>
      <c r="G74" s="49" t="s">
        <v>77</v>
      </c>
      <c r="H74" s="27"/>
      <c r="I74" s="27"/>
      <c r="J74" s="49" t="s">
        <v>72</v>
      </c>
      <c r="K74" s="29">
        <v>38099.040000000001</v>
      </c>
      <c r="L74" s="56">
        <v>43206</v>
      </c>
      <c r="M74" s="58">
        <v>0.1</v>
      </c>
      <c r="N74" s="58">
        <v>0.1</v>
      </c>
      <c r="O74" s="65">
        <f t="shared" si="0"/>
        <v>6.6666666666666666E-2</v>
      </c>
      <c r="P74" s="34">
        <v>952.47600000000011</v>
      </c>
      <c r="Q74" s="34">
        <v>2539.9360000000001</v>
      </c>
      <c r="R74" s="35">
        <f t="shared" si="1"/>
        <v>35559.103999999999</v>
      </c>
      <c r="S74" s="74"/>
    </row>
    <row r="75" spans="2:19" s="32" customFormat="1">
      <c r="B75" s="37" t="s">
        <v>80</v>
      </c>
      <c r="C75" s="27" t="s">
        <v>127</v>
      </c>
      <c r="D75" s="49" t="s">
        <v>203</v>
      </c>
      <c r="E75" s="27" t="s">
        <v>195</v>
      </c>
      <c r="F75" s="27" t="s">
        <v>169</v>
      </c>
      <c r="G75" s="49" t="s">
        <v>77</v>
      </c>
      <c r="H75" s="27"/>
      <c r="I75" s="27"/>
      <c r="J75" s="49" t="s">
        <v>72</v>
      </c>
      <c r="K75" s="29">
        <v>68831.62</v>
      </c>
      <c r="L75" s="56">
        <v>43206</v>
      </c>
      <c r="M75" s="58">
        <v>0.1</v>
      </c>
      <c r="N75" s="58">
        <v>0.1</v>
      </c>
      <c r="O75" s="65">
        <f t="shared" si="0"/>
        <v>6.666666666666668E-2</v>
      </c>
      <c r="P75" s="34">
        <v>1720.7905000000001</v>
      </c>
      <c r="Q75" s="34">
        <v>4588.7746666666671</v>
      </c>
      <c r="R75" s="35">
        <f t="shared" si="1"/>
        <v>64242.845333333331</v>
      </c>
      <c r="S75" s="74"/>
    </row>
    <row r="76" spans="2:19" s="32" customFormat="1">
      <c r="B76" s="37" t="s">
        <v>80</v>
      </c>
      <c r="C76" s="27" t="s">
        <v>128</v>
      </c>
      <c r="D76" s="49" t="s">
        <v>203</v>
      </c>
      <c r="E76" s="27" t="s">
        <v>195</v>
      </c>
      <c r="F76" s="27" t="s">
        <v>169</v>
      </c>
      <c r="G76" s="49" t="s">
        <v>77</v>
      </c>
      <c r="H76" s="27"/>
      <c r="I76" s="27"/>
      <c r="J76" s="49" t="s">
        <v>72</v>
      </c>
      <c r="K76" s="29">
        <v>38878.559999999998</v>
      </c>
      <c r="L76" s="56">
        <v>43206</v>
      </c>
      <c r="M76" s="58">
        <v>0.1</v>
      </c>
      <c r="N76" s="58">
        <v>0.1</v>
      </c>
      <c r="O76" s="65">
        <f t="shared" si="0"/>
        <v>6.6666666666666666E-2</v>
      </c>
      <c r="P76" s="34">
        <v>647.976</v>
      </c>
      <c r="Q76" s="34">
        <v>2591.904</v>
      </c>
      <c r="R76" s="35">
        <f t="shared" si="1"/>
        <v>36286.655999999995</v>
      </c>
      <c r="S76" s="74"/>
    </row>
    <row r="77" spans="2:19" s="32" customFormat="1">
      <c r="B77" s="37" t="s">
        <v>80</v>
      </c>
      <c r="C77" s="27" t="s">
        <v>129</v>
      </c>
      <c r="D77" s="49" t="s">
        <v>203</v>
      </c>
      <c r="E77" s="27" t="s">
        <v>195</v>
      </c>
      <c r="F77" s="27" t="s">
        <v>169</v>
      </c>
      <c r="G77" s="49" t="s">
        <v>77</v>
      </c>
      <c r="H77" s="27"/>
      <c r="I77" s="27"/>
      <c r="J77" s="49" t="s">
        <v>72</v>
      </c>
      <c r="K77" s="29">
        <v>26448</v>
      </c>
      <c r="L77" s="56">
        <v>43206</v>
      </c>
      <c r="M77" s="58">
        <v>0.1</v>
      </c>
      <c r="N77" s="58">
        <v>0.1</v>
      </c>
      <c r="O77" s="65">
        <f t="shared" si="0"/>
        <v>6.6666666666666666E-2</v>
      </c>
      <c r="P77" s="34">
        <v>1322.4</v>
      </c>
      <c r="Q77" s="34">
        <v>1763.2</v>
      </c>
      <c r="R77" s="35">
        <f t="shared" si="1"/>
        <v>24684.799999999999</v>
      </c>
      <c r="S77" s="74"/>
    </row>
    <row r="78" spans="2:19" s="32" customFormat="1">
      <c r="B78" s="37" t="s">
        <v>80</v>
      </c>
      <c r="C78" s="27" t="s">
        <v>130</v>
      </c>
      <c r="D78" s="49" t="s">
        <v>203</v>
      </c>
      <c r="E78" s="27" t="s">
        <v>195</v>
      </c>
      <c r="F78" s="27" t="s">
        <v>169</v>
      </c>
      <c r="G78" s="49" t="s">
        <v>77</v>
      </c>
      <c r="H78" s="27"/>
      <c r="I78" s="27"/>
      <c r="J78" s="49" t="s">
        <v>72</v>
      </c>
      <c r="K78" s="29">
        <v>23490</v>
      </c>
      <c r="L78" s="56">
        <v>43206</v>
      </c>
      <c r="M78" s="58">
        <v>0.1</v>
      </c>
      <c r="N78" s="58">
        <v>0.1</v>
      </c>
      <c r="O78" s="65">
        <f t="shared" si="0"/>
        <v>6.6666666666666666E-2</v>
      </c>
      <c r="P78" s="34">
        <v>2349</v>
      </c>
      <c r="Q78" s="34">
        <v>1566</v>
      </c>
      <c r="R78" s="35">
        <f t="shared" si="1"/>
        <v>21924</v>
      </c>
      <c r="S78" s="74"/>
    </row>
    <row r="79" spans="2:19" s="32" customFormat="1">
      <c r="B79" s="37" t="s">
        <v>80</v>
      </c>
      <c r="C79" s="27" t="s">
        <v>131</v>
      </c>
      <c r="D79" s="49" t="s">
        <v>203</v>
      </c>
      <c r="E79" s="27" t="s">
        <v>195</v>
      </c>
      <c r="F79" s="27" t="s">
        <v>169</v>
      </c>
      <c r="G79" s="49" t="s">
        <v>77</v>
      </c>
      <c r="H79" s="27"/>
      <c r="I79" s="27"/>
      <c r="J79" s="49" t="s">
        <v>72</v>
      </c>
      <c r="K79" s="29">
        <v>52896</v>
      </c>
      <c r="L79" s="56">
        <v>43206</v>
      </c>
      <c r="M79" s="58">
        <v>0.1</v>
      </c>
      <c r="N79" s="58">
        <v>0.1</v>
      </c>
      <c r="O79" s="65">
        <f t="shared" si="0"/>
        <v>6.6666666666666666E-2</v>
      </c>
      <c r="P79" s="34">
        <v>1322.4</v>
      </c>
      <c r="Q79" s="34">
        <v>3526.4</v>
      </c>
      <c r="R79" s="35">
        <f t="shared" si="1"/>
        <v>49369.599999999999</v>
      </c>
      <c r="S79" s="74"/>
    </row>
    <row r="80" spans="2:19" s="32" customFormat="1">
      <c r="B80" s="37" t="s">
        <v>80</v>
      </c>
      <c r="C80" s="27" t="s">
        <v>132</v>
      </c>
      <c r="D80" s="49" t="s">
        <v>203</v>
      </c>
      <c r="E80" s="27" t="s">
        <v>195</v>
      </c>
      <c r="F80" s="27" t="s">
        <v>169</v>
      </c>
      <c r="G80" s="49" t="s">
        <v>77</v>
      </c>
      <c r="H80" s="27"/>
      <c r="I80" s="27"/>
      <c r="J80" s="49" t="s">
        <v>72</v>
      </c>
      <c r="K80" s="29">
        <v>6960</v>
      </c>
      <c r="L80" s="56">
        <v>43206</v>
      </c>
      <c r="M80" s="58">
        <v>0.1</v>
      </c>
      <c r="N80" s="58">
        <v>0.1</v>
      </c>
      <c r="O80" s="65">
        <f t="shared" si="0"/>
        <v>6.6666666666666666E-2</v>
      </c>
      <c r="P80" s="34">
        <v>696</v>
      </c>
      <c r="Q80" s="34">
        <v>464</v>
      </c>
      <c r="R80" s="35">
        <f t="shared" si="1"/>
        <v>6496</v>
      </c>
      <c r="S80" s="74"/>
    </row>
    <row r="81" spans="2:19" s="32" customFormat="1">
      <c r="B81" s="37">
        <v>131092</v>
      </c>
      <c r="C81" s="27" t="s">
        <v>107</v>
      </c>
      <c r="D81" s="49" t="s">
        <v>203</v>
      </c>
      <c r="E81" s="27" t="s">
        <v>198</v>
      </c>
      <c r="F81" s="27" t="s">
        <v>150</v>
      </c>
      <c r="G81" s="49" t="s">
        <v>77</v>
      </c>
      <c r="H81" s="27"/>
      <c r="I81" s="27"/>
      <c r="J81" s="49" t="s">
        <v>72</v>
      </c>
      <c r="K81" s="29">
        <v>4117.54</v>
      </c>
      <c r="L81" s="57">
        <v>40728</v>
      </c>
      <c r="M81" s="58">
        <v>0.1</v>
      </c>
      <c r="N81" s="58">
        <v>0.1</v>
      </c>
      <c r="O81" s="65">
        <f t="shared" si="0"/>
        <v>0.7416666666666667</v>
      </c>
      <c r="P81" s="34">
        <v>411.75400000000002</v>
      </c>
      <c r="Q81" s="34">
        <v>3053.8421666666668</v>
      </c>
      <c r="R81" s="35">
        <f t="shared" si="1"/>
        <v>1063.6978333333332</v>
      </c>
      <c r="S81" s="74"/>
    </row>
    <row r="82" spans="2:19" s="32" customFormat="1">
      <c r="B82" s="37">
        <v>131274</v>
      </c>
      <c r="C82" s="27" t="s">
        <v>133</v>
      </c>
      <c r="D82" s="49" t="s">
        <v>203</v>
      </c>
      <c r="E82" s="27" t="s">
        <v>199</v>
      </c>
      <c r="F82" s="27" t="s">
        <v>146</v>
      </c>
      <c r="G82" s="49" t="s">
        <v>77</v>
      </c>
      <c r="H82" s="27"/>
      <c r="I82" s="27"/>
      <c r="J82" s="49" t="s">
        <v>72</v>
      </c>
      <c r="K82" s="29">
        <v>5700</v>
      </c>
      <c r="L82" s="57">
        <v>41878</v>
      </c>
      <c r="M82" s="58">
        <v>0.1</v>
      </c>
      <c r="N82" s="58">
        <v>0.1</v>
      </c>
      <c r="O82" s="65">
        <f t="shared" si="0"/>
        <v>0.43333333333333335</v>
      </c>
      <c r="P82" s="34">
        <v>570</v>
      </c>
      <c r="Q82" s="34">
        <v>2470</v>
      </c>
      <c r="R82" s="35">
        <f t="shared" si="1"/>
        <v>3230</v>
      </c>
      <c r="S82" s="74"/>
    </row>
    <row r="83" spans="2:19" s="32" customFormat="1">
      <c r="B83" s="37">
        <v>131277</v>
      </c>
      <c r="C83" s="27" t="s">
        <v>134</v>
      </c>
      <c r="D83" s="49" t="s">
        <v>203</v>
      </c>
      <c r="E83" s="27" t="s">
        <v>199</v>
      </c>
      <c r="F83" s="27" t="s">
        <v>146</v>
      </c>
      <c r="G83" s="49" t="s">
        <v>77</v>
      </c>
      <c r="H83" s="27"/>
      <c r="I83" s="27"/>
      <c r="J83" s="49" t="s">
        <v>72</v>
      </c>
      <c r="K83" s="29">
        <v>3400</v>
      </c>
      <c r="L83" s="57">
        <v>41878</v>
      </c>
      <c r="M83" s="58">
        <v>0.1</v>
      </c>
      <c r="N83" s="58">
        <v>0.1</v>
      </c>
      <c r="O83" s="65">
        <f t="shared" si="0"/>
        <v>0.43333333333333329</v>
      </c>
      <c r="P83" s="34">
        <v>340</v>
      </c>
      <c r="Q83" s="34">
        <v>1473.3333333333333</v>
      </c>
      <c r="R83" s="35">
        <f t="shared" si="1"/>
        <v>1926.6666666666667</v>
      </c>
      <c r="S83" s="74"/>
    </row>
    <row r="84" spans="2:19" s="32" customFormat="1">
      <c r="B84" s="37">
        <v>131284</v>
      </c>
      <c r="C84" s="27" t="s">
        <v>135</v>
      </c>
      <c r="D84" s="49" t="s">
        <v>203</v>
      </c>
      <c r="E84" s="27" t="s">
        <v>199</v>
      </c>
      <c r="F84" s="27" t="s">
        <v>170</v>
      </c>
      <c r="G84" s="49" t="s">
        <v>77</v>
      </c>
      <c r="H84" s="27"/>
      <c r="I84" s="27"/>
      <c r="J84" s="49" t="s">
        <v>72</v>
      </c>
      <c r="K84" s="29">
        <v>2950.01</v>
      </c>
      <c r="L84" s="57">
        <v>42026</v>
      </c>
      <c r="M84" s="58">
        <v>0.1</v>
      </c>
      <c r="N84" s="58">
        <v>0.1</v>
      </c>
      <c r="O84" s="65">
        <f t="shared" si="0"/>
        <v>0.39166666666666661</v>
      </c>
      <c r="P84" s="34">
        <v>295.00100000000003</v>
      </c>
      <c r="Q84" s="34">
        <v>1155.4205833333333</v>
      </c>
      <c r="R84" s="35">
        <f t="shared" si="1"/>
        <v>1794.5894166666669</v>
      </c>
      <c r="S84" s="74"/>
    </row>
    <row r="85" spans="2:19" s="32" customFormat="1">
      <c r="B85" s="37">
        <v>130947</v>
      </c>
      <c r="C85" s="27" t="s">
        <v>136</v>
      </c>
      <c r="D85" s="49" t="s">
        <v>203</v>
      </c>
      <c r="E85" s="27" t="s">
        <v>200</v>
      </c>
      <c r="F85" s="27" t="s">
        <v>171</v>
      </c>
      <c r="G85" s="49" t="s">
        <v>77</v>
      </c>
      <c r="H85" s="27"/>
      <c r="I85" s="27"/>
      <c r="J85" s="49" t="s">
        <v>72</v>
      </c>
      <c r="K85" s="29">
        <v>4649</v>
      </c>
      <c r="L85" s="57">
        <v>39692</v>
      </c>
      <c r="M85" s="58">
        <v>0.1</v>
      </c>
      <c r="N85" s="58">
        <f>+M85/12*9</f>
        <v>7.4999999999999997E-2</v>
      </c>
      <c r="O85" s="65">
        <f t="shared" si="0"/>
        <v>1</v>
      </c>
      <c r="P85" s="34">
        <f>+K85*N85</f>
        <v>348.67500000000001</v>
      </c>
      <c r="Q85" s="34">
        <v>4649</v>
      </c>
      <c r="R85" s="35">
        <f t="shared" si="1"/>
        <v>0</v>
      </c>
      <c r="S85" s="74"/>
    </row>
    <row r="86" spans="2:19" s="32" customFormat="1">
      <c r="B86" s="37">
        <v>131085</v>
      </c>
      <c r="C86" s="27" t="s">
        <v>107</v>
      </c>
      <c r="D86" s="49" t="s">
        <v>203</v>
      </c>
      <c r="E86" s="27" t="s">
        <v>200</v>
      </c>
      <c r="F86" s="27" t="s">
        <v>150</v>
      </c>
      <c r="G86" s="49" t="s">
        <v>77</v>
      </c>
      <c r="H86" s="27"/>
      <c r="I86" s="27"/>
      <c r="J86" s="49" t="s">
        <v>72</v>
      </c>
      <c r="K86" s="29">
        <v>4117.54</v>
      </c>
      <c r="L86" s="54">
        <v>40728</v>
      </c>
      <c r="M86" s="58">
        <v>0.1</v>
      </c>
      <c r="N86" s="58">
        <v>0.1</v>
      </c>
      <c r="O86" s="65">
        <f t="shared" ref="O86:O149" si="2">Q86/K86</f>
        <v>0.7416666666666667</v>
      </c>
      <c r="P86" s="34">
        <v>411.75400000000002</v>
      </c>
      <c r="Q86" s="34">
        <v>3053.8421666666668</v>
      </c>
      <c r="R86" s="35">
        <f t="shared" si="1"/>
        <v>1063.6978333333332</v>
      </c>
      <c r="S86" s="74"/>
    </row>
    <row r="87" spans="2:19" s="32" customFormat="1">
      <c r="B87" s="37">
        <v>131086</v>
      </c>
      <c r="C87" s="27" t="s">
        <v>107</v>
      </c>
      <c r="D87" s="49" t="s">
        <v>203</v>
      </c>
      <c r="E87" s="27" t="s">
        <v>200</v>
      </c>
      <c r="F87" s="27" t="s">
        <v>150</v>
      </c>
      <c r="G87" s="49" t="s">
        <v>77</v>
      </c>
      <c r="H87" s="27"/>
      <c r="I87" s="27"/>
      <c r="J87" s="49" t="s">
        <v>72</v>
      </c>
      <c r="K87" s="29">
        <v>4117.54</v>
      </c>
      <c r="L87" s="54">
        <v>40728</v>
      </c>
      <c r="M87" s="58">
        <v>0.1</v>
      </c>
      <c r="N87" s="58">
        <v>0.1</v>
      </c>
      <c r="O87" s="65">
        <f t="shared" si="2"/>
        <v>0.7416666666666667</v>
      </c>
      <c r="P87" s="34">
        <v>411.75400000000002</v>
      </c>
      <c r="Q87" s="34">
        <v>3053.8421666666668</v>
      </c>
      <c r="R87" s="35">
        <f t="shared" si="1"/>
        <v>1063.6978333333332</v>
      </c>
      <c r="S87" s="74"/>
    </row>
    <row r="88" spans="2:19" s="32" customFormat="1">
      <c r="B88" s="37">
        <v>131119</v>
      </c>
      <c r="C88" s="27" t="s">
        <v>137</v>
      </c>
      <c r="D88" s="49" t="s">
        <v>203</v>
      </c>
      <c r="E88" s="27" t="s">
        <v>200</v>
      </c>
      <c r="F88" s="27" t="s">
        <v>172</v>
      </c>
      <c r="G88" s="49" t="s">
        <v>77</v>
      </c>
      <c r="H88" s="27"/>
      <c r="I88" s="27"/>
      <c r="J88" s="49" t="s">
        <v>72</v>
      </c>
      <c r="K88" s="29">
        <v>2571.75</v>
      </c>
      <c r="L88" s="54">
        <v>40833</v>
      </c>
      <c r="M88" s="58">
        <v>0.1</v>
      </c>
      <c r="N88" s="58">
        <v>0.1</v>
      </c>
      <c r="O88" s="65">
        <f t="shared" si="2"/>
        <v>0.71666666666666667</v>
      </c>
      <c r="P88" s="34">
        <v>257.17500000000001</v>
      </c>
      <c r="Q88" s="34">
        <v>1843.0875000000001</v>
      </c>
      <c r="R88" s="35">
        <f t="shared" si="1"/>
        <v>728.66249999999991</v>
      </c>
      <c r="S88" s="74"/>
    </row>
    <row r="89" spans="2:19" s="32" customFormat="1">
      <c r="B89" s="37">
        <v>131257</v>
      </c>
      <c r="C89" s="27" t="s">
        <v>138</v>
      </c>
      <c r="D89" s="49" t="s">
        <v>203</v>
      </c>
      <c r="E89" s="27" t="s">
        <v>200</v>
      </c>
      <c r="F89" s="27" t="s">
        <v>143</v>
      </c>
      <c r="G89" s="49" t="s">
        <v>77</v>
      </c>
      <c r="H89" s="27"/>
      <c r="I89" s="27"/>
      <c r="J89" s="49" t="s">
        <v>72</v>
      </c>
      <c r="K89" s="29">
        <v>4200</v>
      </c>
      <c r="L89" s="54">
        <v>41809</v>
      </c>
      <c r="M89" s="58">
        <v>0.1</v>
      </c>
      <c r="N89" s="58">
        <v>0.1</v>
      </c>
      <c r="O89" s="65">
        <f t="shared" si="2"/>
        <v>0.45</v>
      </c>
      <c r="P89" s="34">
        <v>420</v>
      </c>
      <c r="Q89" s="34">
        <v>1890</v>
      </c>
      <c r="R89" s="35">
        <f t="shared" si="1"/>
        <v>2310</v>
      </c>
      <c r="S89" s="74"/>
    </row>
    <row r="90" spans="2:19" s="32" customFormat="1">
      <c r="B90" s="37">
        <v>131200</v>
      </c>
      <c r="C90" s="27" t="s">
        <v>120</v>
      </c>
      <c r="D90" s="49" t="s">
        <v>203</v>
      </c>
      <c r="E90" s="27" t="s">
        <v>201</v>
      </c>
      <c r="F90" s="27" t="s">
        <v>141</v>
      </c>
      <c r="G90" s="49" t="s">
        <v>77</v>
      </c>
      <c r="H90" s="27"/>
      <c r="I90" s="27"/>
      <c r="J90" s="49" t="s">
        <v>72</v>
      </c>
      <c r="K90" s="29">
        <v>7800</v>
      </c>
      <c r="L90" s="54">
        <v>41718</v>
      </c>
      <c r="M90" s="58">
        <v>0.1</v>
      </c>
      <c r="N90" s="58">
        <v>0.1</v>
      </c>
      <c r="O90" s="65">
        <f t="shared" si="2"/>
        <v>0.47499999999999998</v>
      </c>
      <c r="P90" s="34">
        <v>390</v>
      </c>
      <c r="Q90" s="34">
        <v>3705</v>
      </c>
      <c r="R90" s="35">
        <f t="shared" si="1"/>
        <v>4095</v>
      </c>
      <c r="S90" s="74"/>
    </row>
    <row r="91" spans="2:19" s="32" customFormat="1">
      <c r="B91" s="37">
        <v>131097</v>
      </c>
      <c r="C91" s="27" t="s">
        <v>92</v>
      </c>
      <c r="D91" s="49" t="s">
        <v>203</v>
      </c>
      <c r="E91" s="27" t="s">
        <v>182</v>
      </c>
      <c r="F91" s="27" t="s">
        <v>173</v>
      </c>
      <c r="G91" s="49" t="s">
        <v>77</v>
      </c>
      <c r="H91" s="27"/>
      <c r="I91" s="27"/>
      <c r="J91" s="49" t="s">
        <v>72</v>
      </c>
      <c r="K91" s="29">
        <v>4117.54</v>
      </c>
      <c r="L91" s="54">
        <v>40728</v>
      </c>
      <c r="M91" s="58">
        <v>0.1</v>
      </c>
      <c r="N91" s="58">
        <v>0.1</v>
      </c>
      <c r="O91" s="65">
        <f t="shared" si="2"/>
        <v>0.7416666666666667</v>
      </c>
      <c r="P91" s="34">
        <v>411.75400000000002</v>
      </c>
      <c r="Q91" s="34">
        <v>3053.8421666666668</v>
      </c>
      <c r="R91" s="35">
        <f t="shared" si="1"/>
        <v>1063.6978333333332</v>
      </c>
      <c r="S91" s="74"/>
    </row>
    <row r="92" spans="2:19" s="32" customFormat="1">
      <c r="B92" s="37">
        <v>131120</v>
      </c>
      <c r="C92" s="27" t="s">
        <v>137</v>
      </c>
      <c r="D92" s="49" t="s">
        <v>203</v>
      </c>
      <c r="E92" s="27" t="s">
        <v>182</v>
      </c>
      <c r="F92" s="27" t="s">
        <v>174</v>
      </c>
      <c r="G92" s="49" t="s">
        <v>77</v>
      </c>
      <c r="H92" s="27"/>
      <c r="I92" s="27"/>
      <c r="J92" s="49" t="s">
        <v>72</v>
      </c>
      <c r="K92" s="29">
        <v>2608.16</v>
      </c>
      <c r="L92" s="54">
        <v>40833</v>
      </c>
      <c r="M92" s="58">
        <v>0.1</v>
      </c>
      <c r="N92" s="58">
        <v>0.1</v>
      </c>
      <c r="O92" s="65">
        <f t="shared" si="2"/>
        <v>0.71666666666666667</v>
      </c>
      <c r="P92" s="34">
        <v>260.81599999999997</v>
      </c>
      <c r="Q92" s="34">
        <v>1869.1813333333332</v>
      </c>
      <c r="R92" s="35">
        <f t="shared" si="1"/>
        <v>738.97866666666664</v>
      </c>
      <c r="S92" s="74"/>
    </row>
    <row r="93" spans="2:19" s="32" customFormat="1">
      <c r="B93" s="37">
        <v>131132</v>
      </c>
      <c r="C93" s="27" t="s">
        <v>139</v>
      </c>
      <c r="D93" s="49" t="s">
        <v>203</v>
      </c>
      <c r="E93" s="27" t="s">
        <v>182</v>
      </c>
      <c r="F93" s="27" t="s">
        <v>175</v>
      </c>
      <c r="G93" s="49" t="s">
        <v>77</v>
      </c>
      <c r="H93" s="27"/>
      <c r="I93" s="27"/>
      <c r="J93" s="49" t="s">
        <v>72</v>
      </c>
      <c r="K93" s="29">
        <v>14262.2</v>
      </c>
      <c r="L93" s="54">
        <v>40959</v>
      </c>
      <c r="M93" s="58">
        <v>0.1</v>
      </c>
      <c r="N93" s="58">
        <v>0.1</v>
      </c>
      <c r="O93" s="65">
        <f t="shared" si="2"/>
        <v>0.68333333333333335</v>
      </c>
      <c r="P93" s="34">
        <v>1426.2200000000003</v>
      </c>
      <c r="Q93" s="34">
        <v>9745.836666666668</v>
      </c>
      <c r="R93" s="35">
        <f t="shared" si="1"/>
        <v>4516.3633333333328</v>
      </c>
      <c r="S93" s="74"/>
    </row>
    <row r="94" spans="2:19" s="32" customFormat="1">
      <c r="B94" s="37">
        <v>131133</v>
      </c>
      <c r="C94" s="27" t="s">
        <v>140</v>
      </c>
      <c r="D94" s="49" t="s">
        <v>203</v>
      </c>
      <c r="E94" s="27" t="s">
        <v>182</v>
      </c>
      <c r="F94" s="27" t="s">
        <v>175</v>
      </c>
      <c r="G94" s="49" t="s">
        <v>77</v>
      </c>
      <c r="H94" s="27"/>
      <c r="I94" s="27"/>
      <c r="J94" s="49" t="s">
        <v>72</v>
      </c>
      <c r="K94" s="29">
        <v>9164</v>
      </c>
      <c r="L94" s="54">
        <v>40959</v>
      </c>
      <c r="M94" s="58">
        <v>0.1</v>
      </c>
      <c r="N94" s="58">
        <v>0.1</v>
      </c>
      <c r="O94" s="65">
        <f t="shared" si="2"/>
        <v>0.68333333333333346</v>
      </c>
      <c r="P94" s="34">
        <v>916.40000000000009</v>
      </c>
      <c r="Q94" s="34">
        <v>6262.0666666666675</v>
      </c>
      <c r="R94" s="35">
        <f t="shared" si="1"/>
        <v>2901.9333333333325</v>
      </c>
      <c r="S94" s="74"/>
    </row>
    <row r="95" spans="2:19" s="32" customFormat="1">
      <c r="B95" s="37">
        <v>131134</v>
      </c>
      <c r="C95" s="27" t="s">
        <v>140</v>
      </c>
      <c r="D95" s="49" t="s">
        <v>203</v>
      </c>
      <c r="E95" s="27" t="s">
        <v>182</v>
      </c>
      <c r="F95" s="27" t="s">
        <v>175</v>
      </c>
      <c r="G95" s="49" t="s">
        <v>77</v>
      </c>
      <c r="H95" s="27"/>
      <c r="I95" s="27"/>
      <c r="J95" s="49" t="s">
        <v>72</v>
      </c>
      <c r="K95" s="29">
        <v>9164</v>
      </c>
      <c r="L95" s="54">
        <v>40959</v>
      </c>
      <c r="M95" s="58">
        <v>0.1</v>
      </c>
      <c r="N95" s="58">
        <v>0.1</v>
      </c>
      <c r="O95" s="65">
        <f t="shared" si="2"/>
        <v>0.68333333333333346</v>
      </c>
      <c r="P95" s="34">
        <v>916.40000000000009</v>
      </c>
      <c r="Q95" s="34">
        <v>6262.0666666666675</v>
      </c>
      <c r="R95" s="35">
        <f t="shared" si="1"/>
        <v>2901.9333333333325</v>
      </c>
      <c r="S95" s="74"/>
    </row>
    <row r="96" spans="2:19" s="32" customFormat="1">
      <c r="B96" s="37">
        <v>131135</v>
      </c>
      <c r="C96" s="27" t="s">
        <v>140</v>
      </c>
      <c r="D96" s="49" t="s">
        <v>203</v>
      </c>
      <c r="E96" s="27" t="s">
        <v>182</v>
      </c>
      <c r="F96" s="27" t="s">
        <v>175</v>
      </c>
      <c r="G96" s="49" t="s">
        <v>77</v>
      </c>
      <c r="H96" s="27"/>
      <c r="I96" s="27"/>
      <c r="J96" s="49" t="s">
        <v>72</v>
      </c>
      <c r="K96" s="29">
        <v>9164</v>
      </c>
      <c r="L96" s="54">
        <v>40959</v>
      </c>
      <c r="M96" s="58">
        <v>0.1</v>
      </c>
      <c r="N96" s="58">
        <v>0.1</v>
      </c>
      <c r="O96" s="65">
        <f t="shared" si="2"/>
        <v>0.68333333333333346</v>
      </c>
      <c r="P96" s="34">
        <v>916.40000000000009</v>
      </c>
      <c r="Q96" s="34">
        <v>6262.0666666666675</v>
      </c>
      <c r="R96" s="35">
        <f t="shared" si="1"/>
        <v>2901.9333333333325</v>
      </c>
      <c r="S96" s="74"/>
    </row>
    <row r="97" spans="2:19" s="32" customFormat="1">
      <c r="B97" s="37">
        <v>131136</v>
      </c>
      <c r="C97" s="27" t="s">
        <v>140</v>
      </c>
      <c r="D97" s="49" t="s">
        <v>203</v>
      </c>
      <c r="E97" s="27" t="s">
        <v>182</v>
      </c>
      <c r="F97" s="27" t="s">
        <v>175</v>
      </c>
      <c r="G97" s="49" t="s">
        <v>77</v>
      </c>
      <c r="H97" s="27"/>
      <c r="I97" s="27"/>
      <c r="J97" s="49" t="s">
        <v>72</v>
      </c>
      <c r="K97" s="29">
        <v>9164</v>
      </c>
      <c r="L97" s="54">
        <v>40959</v>
      </c>
      <c r="M97" s="58">
        <v>0.1</v>
      </c>
      <c r="N97" s="58">
        <v>0.1</v>
      </c>
      <c r="O97" s="65">
        <f t="shared" si="2"/>
        <v>0.68333333333333346</v>
      </c>
      <c r="P97" s="34">
        <v>916.40000000000009</v>
      </c>
      <c r="Q97" s="34">
        <v>6262.0666666666675</v>
      </c>
      <c r="R97" s="35">
        <f t="shared" si="1"/>
        <v>2901.9333333333325</v>
      </c>
      <c r="S97" s="74"/>
    </row>
    <row r="98" spans="2:19" s="32" customFormat="1">
      <c r="B98" s="37">
        <v>131137</v>
      </c>
      <c r="C98" s="27" t="s">
        <v>140</v>
      </c>
      <c r="D98" s="49" t="s">
        <v>203</v>
      </c>
      <c r="E98" s="27" t="s">
        <v>182</v>
      </c>
      <c r="F98" s="27" t="s">
        <v>176</v>
      </c>
      <c r="G98" s="49" t="s">
        <v>77</v>
      </c>
      <c r="H98" s="27"/>
      <c r="I98" s="27"/>
      <c r="J98" s="49" t="s">
        <v>72</v>
      </c>
      <c r="K98" s="29">
        <v>9164</v>
      </c>
      <c r="L98" s="54">
        <v>40959</v>
      </c>
      <c r="M98" s="58">
        <v>0.1</v>
      </c>
      <c r="N98" s="58">
        <v>0.1</v>
      </c>
      <c r="O98" s="65">
        <f t="shared" si="2"/>
        <v>0.68333333333333346</v>
      </c>
      <c r="P98" s="34">
        <v>916.40000000000009</v>
      </c>
      <c r="Q98" s="34">
        <v>6262.0666666666675</v>
      </c>
      <c r="R98" s="35">
        <f t="shared" si="1"/>
        <v>2901.9333333333325</v>
      </c>
      <c r="S98" s="74"/>
    </row>
    <row r="99" spans="2:19" s="32" customFormat="1">
      <c r="B99" s="37">
        <v>131138</v>
      </c>
      <c r="C99" s="27" t="s">
        <v>140</v>
      </c>
      <c r="D99" s="49" t="s">
        <v>203</v>
      </c>
      <c r="E99" s="27" t="s">
        <v>182</v>
      </c>
      <c r="F99" s="27" t="s">
        <v>175</v>
      </c>
      <c r="G99" s="49" t="s">
        <v>77</v>
      </c>
      <c r="H99" s="27"/>
      <c r="I99" s="27"/>
      <c r="J99" s="49" t="s">
        <v>72</v>
      </c>
      <c r="K99" s="29">
        <v>9164</v>
      </c>
      <c r="L99" s="54">
        <v>40959</v>
      </c>
      <c r="M99" s="58">
        <v>0.1</v>
      </c>
      <c r="N99" s="58">
        <v>0.1</v>
      </c>
      <c r="O99" s="65">
        <f t="shared" si="2"/>
        <v>0.68333333333333346</v>
      </c>
      <c r="P99" s="34">
        <v>916.40000000000009</v>
      </c>
      <c r="Q99" s="34">
        <v>6262.0666666666675</v>
      </c>
      <c r="R99" s="35">
        <f t="shared" si="1"/>
        <v>2901.9333333333325</v>
      </c>
      <c r="S99" s="74"/>
    </row>
    <row r="100" spans="2:19" s="32" customFormat="1">
      <c r="B100" s="88"/>
      <c r="C100" s="27" t="s">
        <v>218</v>
      </c>
      <c r="D100" s="27" t="s">
        <v>203</v>
      </c>
      <c r="E100" s="88" t="s">
        <v>673</v>
      </c>
      <c r="F100" s="27" t="s">
        <v>219</v>
      </c>
      <c r="G100" s="27" t="s">
        <v>77</v>
      </c>
      <c r="H100" s="27"/>
      <c r="I100" s="27"/>
      <c r="J100" s="49" t="s">
        <v>72</v>
      </c>
      <c r="K100" s="29">
        <v>15000.8</v>
      </c>
      <c r="L100" s="54">
        <v>43448</v>
      </c>
      <c r="M100" s="58">
        <v>0.1</v>
      </c>
      <c r="N100" s="59">
        <v>0</v>
      </c>
      <c r="O100" s="65">
        <f t="shared" si="2"/>
        <v>0</v>
      </c>
      <c r="P100" s="34">
        <v>0</v>
      </c>
      <c r="Q100" s="34">
        <v>0</v>
      </c>
      <c r="R100" s="35">
        <f t="shared" si="1"/>
        <v>15000.8</v>
      </c>
      <c r="S100" s="74"/>
    </row>
    <row r="101" spans="2:19" s="32" customFormat="1" ht="15">
      <c r="B101" s="27"/>
      <c r="C101" s="64" t="s">
        <v>220</v>
      </c>
      <c r="D101" s="27"/>
      <c r="E101" s="27"/>
      <c r="F101" s="27"/>
      <c r="G101" s="27"/>
      <c r="H101" s="27"/>
      <c r="I101" s="27"/>
      <c r="J101" s="49"/>
      <c r="K101" s="28"/>
      <c r="L101" s="27"/>
      <c r="M101" s="27"/>
      <c r="N101" s="27"/>
      <c r="O101" s="33"/>
      <c r="P101" s="36"/>
      <c r="Q101" s="28"/>
      <c r="R101" s="76"/>
      <c r="S101" s="74"/>
    </row>
    <row r="102" spans="2:19" s="32" customFormat="1">
      <c r="B102" s="37">
        <v>131014</v>
      </c>
      <c r="C102" s="27" t="s">
        <v>206</v>
      </c>
      <c r="D102" s="27" t="s">
        <v>213</v>
      </c>
      <c r="E102" s="27" t="s">
        <v>181</v>
      </c>
      <c r="F102" s="27" t="s">
        <v>215</v>
      </c>
      <c r="G102" s="49" t="s">
        <v>77</v>
      </c>
      <c r="H102" s="27"/>
      <c r="I102" s="27"/>
      <c r="J102" s="49" t="s">
        <v>72</v>
      </c>
      <c r="K102" s="29">
        <v>3090</v>
      </c>
      <c r="L102" s="54">
        <v>40077</v>
      </c>
      <c r="M102" s="58">
        <v>0.1</v>
      </c>
      <c r="N102" s="58">
        <v>0.1</v>
      </c>
      <c r="O102" s="65">
        <f t="shared" si="2"/>
        <v>0.92500000000000004</v>
      </c>
      <c r="P102" s="34">
        <v>309</v>
      </c>
      <c r="Q102" s="34">
        <v>2858.25</v>
      </c>
      <c r="R102" s="35">
        <f t="shared" si="1"/>
        <v>231.75</v>
      </c>
      <c r="S102" s="74"/>
    </row>
    <row r="103" spans="2:19" s="32" customFormat="1">
      <c r="B103" s="37">
        <v>101418</v>
      </c>
      <c r="C103" s="27" t="s">
        <v>207</v>
      </c>
      <c r="D103" s="27" t="s">
        <v>213</v>
      </c>
      <c r="E103" s="27" t="s">
        <v>181</v>
      </c>
      <c r="F103" s="27" t="s">
        <v>216</v>
      </c>
      <c r="G103" s="49" t="s">
        <v>77</v>
      </c>
      <c r="H103" s="27"/>
      <c r="I103" s="27"/>
      <c r="J103" s="49" t="s">
        <v>72</v>
      </c>
      <c r="K103" s="29">
        <v>4060</v>
      </c>
      <c r="L103" s="54">
        <v>42843</v>
      </c>
      <c r="M103" s="58">
        <v>0.1</v>
      </c>
      <c r="N103" s="58">
        <v>0.1</v>
      </c>
      <c r="O103" s="65">
        <f t="shared" si="2"/>
        <v>0.16666666666666669</v>
      </c>
      <c r="P103" s="34">
        <v>406</v>
      </c>
      <c r="Q103" s="34">
        <v>676.66666666666674</v>
      </c>
      <c r="R103" s="35">
        <f t="shared" si="1"/>
        <v>3383.333333333333</v>
      </c>
      <c r="S103" s="74"/>
    </row>
    <row r="104" spans="2:19" s="32" customFormat="1">
      <c r="B104" s="37">
        <v>141895</v>
      </c>
      <c r="C104" s="27" t="s">
        <v>208</v>
      </c>
      <c r="D104" s="27" t="s">
        <v>213</v>
      </c>
      <c r="E104" s="27" t="s">
        <v>214</v>
      </c>
      <c r="F104" s="27" t="s">
        <v>217</v>
      </c>
      <c r="G104" s="49" t="s">
        <v>77</v>
      </c>
      <c r="H104" s="27"/>
      <c r="I104" s="27"/>
      <c r="J104" s="49" t="s">
        <v>72</v>
      </c>
      <c r="K104" s="29">
        <v>5800</v>
      </c>
      <c r="L104" s="54">
        <v>42529</v>
      </c>
      <c r="M104" s="58">
        <v>0.1</v>
      </c>
      <c r="N104" s="58">
        <v>0.1</v>
      </c>
      <c r="O104" s="65">
        <f t="shared" si="2"/>
        <v>0.25</v>
      </c>
      <c r="P104" s="34">
        <v>580</v>
      </c>
      <c r="Q104" s="34">
        <v>1450</v>
      </c>
      <c r="R104" s="35">
        <f t="shared" si="1"/>
        <v>4350</v>
      </c>
      <c r="S104" s="74"/>
    </row>
    <row r="105" spans="2:19" s="32" customFormat="1">
      <c r="B105" s="37" t="s">
        <v>80</v>
      </c>
      <c r="C105" s="27" t="s">
        <v>209</v>
      </c>
      <c r="D105" s="27" t="s">
        <v>213</v>
      </c>
      <c r="E105" s="27" t="s">
        <v>195</v>
      </c>
      <c r="F105" s="27" t="s">
        <v>169</v>
      </c>
      <c r="G105" s="49" t="s">
        <v>77</v>
      </c>
      <c r="H105" s="27"/>
      <c r="I105" s="27"/>
      <c r="J105" s="49" t="s">
        <v>72</v>
      </c>
      <c r="K105" s="29">
        <v>31668</v>
      </c>
      <c r="L105" s="54">
        <v>43206</v>
      </c>
      <c r="M105" s="58">
        <v>0.1</v>
      </c>
      <c r="N105" s="58">
        <v>0.1</v>
      </c>
      <c r="O105" s="65">
        <f t="shared" si="2"/>
        <v>6.666666666666668E-2</v>
      </c>
      <c r="P105" s="34">
        <v>3166.8</v>
      </c>
      <c r="Q105" s="34">
        <v>2111.2000000000003</v>
      </c>
      <c r="R105" s="35">
        <f t="shared" si="1"/>
        <v>29556.799999999999</v>
      </c>
      <c r="S105" s="74"/>
    </row>
    <row r="106" spans="2:19" s="32" customFormat="1">
      <c r="B106" s="37" t="s">
        <v>80</v>
      </c>
      <c r="C106" s="27" t="s">
        <v>210</v>
      </c>
      <c r="D106" s="27" t="s">
        <v>213</v>
      </c>
      <c r="E106" s="27" t="s">
        <v>195</v>
      </c>
      <c r="F106" s="27" t="s">
        <v>169</v>
      </c>
      <c r="G106" s="49" t="s">
        <v>77</v>
      </c>
      <c r="H106" s="27"/>
      <c r="I106" s="27"/>
      <c r="J106" s="49" t="s">
        <v>72</v>
      </c>
      <c r="K106" s="29">
        <v>45240</v>
      </c>
      <c r="L106" s="54">
        <v>43206</v>
      </c>
      <c r="M106" s="58">
        <v>0.1</v>
      </c>
      <c r="N106" s="58">
        <v>0.1</v>
      </c>
      <c r="O106" s="65">
        <f t="shared" si="2"/>
        <v>6.6666666666666666E-2</v>
      </c>
      <c r="P106" s="34">
        <v>4524</v>
      </c>
      <c r="Q106" s="34">
        <v>3016</v>
      </c>
      <c r="R106" s="35">
        <f t="shared" si="1"/>
        <v>42224</v>
      </c>
      <c r="S106" s="74"/>
    </row>
    <row r="107" spans="2:19" s="32" customFormat="1">
      <c r="B107" s="37" t="s">
        <v>80</v>
      </c>
      <c r="C107" s="27" t="s">
        <v>211</v>
      </c>
      <c r="D107" s="27" t="s">
        <v>213</v>
      </c>
      <c r="E107" s="27" t="s">
        <v>195</v>
      </c>
      <c r="F107" s="27" t="s">
        <v>169</v>
      </c>
      <c r="G107" s="49" t="s">
        <v>77</v>
      </c>
      <c r="H107" s="27"/>
      <c r="I107" s="27"/>
      <c r="J107" s="49" t="s">
        <v>72</v>
      </c>
      <c r="K107" s="29">
        <v>24360</v>
      </c>
      <c r="L107" s="54">
        <v>43206</v>
      </c>
      <c r="M107" s="58">
        <v>0.1</v>
      </c>
      <c r="N107" s="58">
        <v>0.1</v>
      </c>
      <c r="O107" s="65">
        <f t="shared" si="2"/>
        <v>6.6666666666666666E-2</v>
      </c>
      <c r="P107" s="34">
        <v>2436</v>
      </c>
      <c r="Q107" s="34">
        <v>1624</v>
      </c>
      <c r="R107" s="35">
        <f t="shared" si="1"/>
        <v>22736</v>
      </c>
      <c r="S107" s="74"/>
    </row>
    <row r="108" spans="2:19" s="32" customFormat="1">
      <c r="B108" s="37" t="s">
        <v>80</v>
      </c>
      <c r="C108" s="27" t="s">
        <v>212</v>
      </c>
      <c r="D108" s="27" t="s">
        <v>213</v>
      </c>
      <c r="E108" s="27" t="s">
        <v>195</v>
      </c>
      <c r="F108" s="27" t="s">
        <v>169</v>
      </c>
      <c r="G108" s="49" t="s">
        <v>77</v>
      </c>
      <c r="H108" s="27"/>
      <c r="I108" s="27"/>
      <c r="J108" s="49" t="s">
        <v>72</v>
      </c>
      <c r="K108" s="29">
        <v>100224</v>
      </c>
      <c r="L108" s="54">
        <v>43206</v>
      </c>
      <c r="M108" s="58">
        <v>0.1</v>
      </c>
      <c r="N108" s="58">
        <v>0.1</v>
      </c>
      <c r="O108" s="65">
        <f t="shared" si="2"/>
        <v>6.6666666666666666E-2</v>
      </c>
      <c r="P108" s="34">
        <v>1113.6000000000001</v>
      </c>
      <c r="Q108" s="34">
        <v>6681.6</v>
      </c>
      <c r="R108" s="35">
        <f t="shared" si="1"/>
        <v>93542.399999999994</v>
      </c>
      <c r="S108" s="74"/>
    </row>
    <row r="109" spans="2:19" s="32" customFormat="1" ht="15">
      <c r="B109" s="27"/>
      <c r="C109" s="66" t="s">
        <v>221</v>
      </c>
      <c r="D109" s="27"/>
      <c r="E109" s="27"/>
      <c r="F109" s="27"/>
      <c r="G109" s="27"/>
      <c r="H109" s="27"/>
      <c r="I109" s="27"/>
      <c r="J109" s="49"/>
      <c r="K109" s="28"/>
      <c r="L109" s="27"/>
      <c r="M109" s="27"/>
      <c r="N109" s="27"/>
      <c r="O109" s="33"/>
      <c r="P109" s="36"/>
      <c r="Q109" s="34"/>
      <c r="R109" s="35"/>
      <c r="S109" s="74"/>
    </row>
    <row r="110" spans="2:19" s="32" customFormat="1">
      <c r="B110" s="27">
        <v>1800010003</v>
      </c>
      <c r="C110" s="27" t="s">
        <v>222</v>
      </c>
      <c r="D110" s="27" t="s">
        <v>224</v>
      </c>
      <c r="E110" s="27" t="s">
        <v>225</v>
      </c>
      <c r="F110" s="27" t="s">
        <v>226</v>
      </c>
      <c r="G110" s="27" t="s">
        <v>77</v>
      </c>
      <c r="H110" s="27"/>
      <c r="I110" s="27"/>
      <c r="J110" s="49" t="s">
        <v>72</v>
      </c>
      <c r="K110" s="29">
        <v>7500</v>
      </c>
      <c r="L110" s="54">
        <v>40297</v>
      </c>
      <c r="M110" s="58">
        <v>0.1</v>
      </c>
      <c r="N110" s="58">
        <v>0.1</v>
      </c>
      <c r="O110" s="65">
        <f t="shared" si="2"/>
        <v>0.8666666666666667</v>
      </c>
      <c r="P110" s="34">
        <v>750</v>
      </c>
      <c r="Q110" s="34">
        <v>6500</v>
      </c>
      <c r="R110" s="35">
        <f t="shared" si="1"/>
        <v>1000</v>
      </c>
      <c r="S110" s="74"/>
    </row>
    <row r="111" spans="2:19" s="32" customFormat="1">
      <c r="B111" s="27">
        <v>1800010002</v>
      </c>
      <c r="C111" s="27" t="s">
        <v>223</v>
      </c>
      <c r="D111" s="27" t="s">
        <v>224</v>
      </c>
      <c r="E111" s="27" t="s">
        <v>225</v>
      </c>
      <c r="F111" s="27" t="s">
        <v>226</v>
      </c>
      <c r="G111" s="27" t="s">
        <v>77</v>
      </c>
      <c r="H111" s="27"/>
      <c r="I111" s="27"/>
      <c r="J111" s="49" t="s">
        <v>72</v>
      </c>
      <c r="K111" s="29">
        <v>7500</v>
      </c>
      <c r="L111" s="54">
        <v>40297</v>
      </c>
      <c r="M111" s="58">
        <v>0.1</v>
      </c>
      <c r="N111" s="58">
        <v>0.1</v>
      </c>
      <c r="O111" s="65">
        <f t="shared" si="2"/>
        <v>0.8666666666666667</v>
      </c>
      <c r="P111" s="34">
        <v>750</v>
      </c>
      <c r="Q111" s="34">
        <v>6500</v>
      </c>
      <c r="R111" s="35">
        <f t="shared" si="1"/>
        <v>1000</v>
      </c>
      <c r="S111" s="74"/>
    </row>
    <row r="112" spans="2:19" s="32" customFormat="1" ht="15">
      <c r="B112" s="27"/>
      <c r="C112" s="66" t="s">
        <v>227</v>
      </c>
      <c r="D112" s="27"/>
      <c r="E112" s="27"/>
      <c r="F112" s="27"/>
      <c r="G112" s="27"/>
      <c r="H112" s="27"/>
      <c r="I112" s="27"/>
      <c r="J112" s="49"/>
      <c r="K112" s="28"/>
      <c r="L112" s="27"/>
      <c r="M112" s="27"/>
      <c r="N112" s="27"/>
      <c r="O112" s="33"/>
      <c r="P112" s="36"/>
      <c r="Q112" s="28"/>
      <c r="R112" s="28"/>
      <c r="S112" s="74"/>
    </row>
    <row r="113" spans="2:19" s="32" customFormat="1">
      <c r="B113" s="37">
        <v>141811</v>
      </c>
      <c r="C113" s="27" t="s">
        <v>232</v>
      </c>
      <c r="D113" s="27" t="s">
        <v>306</v>
      </c>
      <c r="E113" s="27" t="s">
        <v>307</v>
      </c>
      <c r="F113" s="27" t="s">
        <v>320</v>
      </c>
      <c r="G113" s="27" t="s">
        <v>77</v>
      </c>
      <c r="H113" s="27"/>
      <c r="I113" s="27"/>
      <c r="J113" s="49" t="s">
        <v>72</v>
      </c>
      <c r="K113" s="29">
        <v>696000</v>
      </c>
      <c r="L113" s="30">
        <v>43263</v>
      </c>
      <c r="M113" s="58">
        <v>0.33329999999999999</v>
      </c>
      <c r="N113" s="58">
        <v>0.33329999999999999</v>
      </c>
      <c r="O113" s="65">
        <f t="shared" si="2"/>
        <v>0.16664999999999999</v>
      </c>
      <c r="P113" s="36"/>
      <c r="Q113" s="34">
        <v>115988.4</v>
      </c>
      <c r="R113" s="35">
        <f t="shared" si="1"/>
        <v>580011.6</v>
      </c>
      <c r="S113" s="74"/>
    </row>
    <row r="114" spans="2:19" s="32" customFormat="1">
      <c r="B114" s="37">
        <v>150573</v>
      </c>
      <c r="C114" s="27" t="s">
        <v>233</v>
      </c>
      <c r="D114" s="27" t="s">
        <v>306</v>
      </c>
      <c r="E114" s="27" t="s">
        <v>178</v>
      </c>
      <c r="F114" s="27" t="s">
        <v>142</v>
      </c>
      <c r="G114" s="27" t="s">
        <v>77</v>
      </c>
      <c r="H114" s="27"/>
      <c r="I114" s="27"/>
      <c r="J114" s="49" t="s">
        <v>72</v>
      </c>
      <c r="K114" s="29">
        <v>24244</v>
      </c>
      <c r="L114" s="30">
        <v>42285</v>
      </c>
      <c r="M114" s="58">
        <v>0.33329999999999999</v>
      </c>
      <c r="N114" s="59">
        <v>0</v>
      </c>
      <c r="O114" s="65">
        <f t="shared" si="2"/>
        <v>1</v>
      </c>
      <c r="P114" s="36"/>
      <c r="Q114" s="34">
        <v>24244</v>
      </c>
      <c r="R114" s="35">
        <f t="shared" si="1"/>
        <v>0</v>
      </c>
      <c r="S114" s="74"/>
    </row>
    <row r="115" spans="2:19" s="32" customFormat="1">
      <c r="B115" s="37">
        <v>150574</v>
      </c>
      <c r="C115" s="27" t="s">
        <v>234</v>
      </c>
      <c r="D115" s="27" t="s">
        <v>306</v>
      </c>
      <c r="E115" s="27" t="s">
        <v>178</v>
      </c>
      <c r="F115" s="27" t="s">
        <v>142</v>
      </c>
      <c r="G115" s="27" t="s">
        <v>77</v>
      </c>
      <c r="H115" s="27"/>
      <c r="I115" s="27"/>
      <c r="J115" s="49" t="s">
        <v>72</v>
      </c>
      <c r="K115" s="29">
        <v>7563.2</v>
      </c>
      <c r="L115" s="30">
        <v>42286</v>
      </c>
      <c r="M115" s="58">
        <v>0.33329999999999999</v>
      </c>
      <c r="N115" s="59">
        <v>0</v>
      </c>
      <c r="O115" s="65">
        <f t="shared" si="2"/>
        <v>1</v>
      </c>
      <c r="P115" s="36"/>
      <c r="Q115" s="34">
        <v>7563.2</v>
      </c>
      <c r="R115" s="35">
        <f t="shared" si="1"/>
        <v>0</v>
      </c>
      <c r="S115" s="74"/>
    </row>
    <row r="116" spans="2:19" s="32" customFormat="1">
      <c r="B116" s="37">
        <v>150575</v>
      </c>
      <c r="C116" s="27" t="s">
        <v>235</v>
      </c>
      <c r="D116" s="27" t="s">
        <v>306</v>
      </c>
      <c r="E116" s="27" t="s">
        <v>178</v>
      </c>
      <c r="F116" s="27" t="s">
        <v>142</v>
      </c>
      <c r="G116" s="27" t="s">
        <v>77</v>
      </c>
      <c r="H116" s="27"/>
      <c r="I116" s="27"/>
      <c r="J116" s="49" t="s">
        <v>72</v>
      </c>
      <c r="K116" s="29">
        <v>30679.68</v>
      </c>
      <c r="L116" s="30">
        <v>42287</v>
      </c>
      <c r="M116" s="58">
        <v>0.33329999999999999</v>
      </c>
      <c r="N116" s="59">
        <v>0</v>
      </c>
      <c r="O116" s="65">
        <f t="shared" si="2"/>
        <v>1</v>
      </c>
      <c r="P116" s="36"/>
      <c r="Q116" s="34">
        <v>30679.68</v>
      </c>
      <c r="R116" s="35">
        <f t="shared" si="1"/>
        <v>0</v>
      </c>
      <c r="S116" s="74"/>
    </row>
    <row r="117" spans="2:19" s="32" customFormat="1">
      <c r="B117" s="37">
        <v>150576</v>
      </c>
      <c r="C117" s="27" t="s">
        <v>236</v>
      </c>
      <c r="D117" s="27" t="s">
        <v>306</v>
      </c>
      <c r="E117" s="27" t="s">
        <v>178</v>
      </c>
      <c r="F117" s="27" t="s">
        <v>142</v>
      </c>
      <c r="G117" s="27" t="s">
        <v>77</v>
      </c>
      <c r="H117" s="27"/>
      <c r="I117" s="27"/>
      <c r="J117" s="49" t="s">
        <v>72</v>
      </c>
      <c r="K117" s="29">
        <v>7888.24</v>
      </c>
      <c r="L117" s="30">
        <v>42288</v>
      </c>
      <c r="M117" s="58">
        <v>0.33329999999999999</v>
      </c>
      <c r="N117" s="59">
        <v>0</v>
      </c>
      <c r="O117" s="65">
        <f t="shared" si="2"/>
        <v>1</v>
      </c>
      <c r="P117" s="36"/>
      <c r="Q117" s="34">
        <v>7888.24</v>
      </c>
      <c r="R117" s="35">
        <f t="shared" si="1"/>
        <v>0</v>
      </c>
      <c r="S117" s="74"/>
    </row>
    <row r="118" spans="2:19" s="32" customFormat="1">
      <c r="B118" s="37">
        <v>150577</v>
      </c>
      <c r="C118" s="27" t="s">
        <v>237</v>
      </c>
      <c r="D118" s="27" t="s">
        <v>306</v>
      </c>
      <c r="E118" s="27" t="s">
        <v>178</v>
      </c>
      <c r="F118" s="27" t="s">
        <v>142</v>
      </c>
      <c r="G118" s="27" t="s">
        <v>77</v>
      </c>
      <c r="H118" s="27"/>
      <c r="I118" s="27"/>
      <c r="J118" s="49" t="s">
        <v>72</v>
      </c>
      <c r="K118" s="29">
        <v>45472</v>
      </c>
      <c r="L118" s="30">
        <v>42289</v>
      </c>
      <c r="M118" s="58">
        <v>0.33329999999999999</v>
      </c>
      <c r="N118" s="59">
        <v>0</v>
      </c>
      <c r="O118" s="65">
        <f t="shared" si="2"/>
        <v>1</v>
      </c>
      <c r="P118" s="36"/>
      <c r="Q118" s="34">
        <v>45472</v>
      </c>
      <c r="R118" s="35">
        <f t="shared" si="1"/>
        <v>0</v>
      </c>
      <c r="S118" s="74"/>
    </row>
    <row r="119" spans="2:19" s="32" customFormat="1">
      <c r="B119" s="37">
        <v>150578</v>
      </c>
      <c r="C119" s="27" t="s">
        <v>238</v>
      </c>
      <c r="D119" s="27" t="s">
        <v>306</v>
      </c>
      <c r="E119" s="27" t="s">
        <v>178</v>
      </c>
      <c r="F119" s="27" t="s">
        <v>142</v>
      </c>
      <c r="G119" s="27" t="s">
        <v>77</v>
      </c>
      <c r="H119" s="27"/>
      <c r="I119" s="27"/>
      <c r="J119" s="49" t="s">
        <v>72</v>
      </c>
      <c r="K119" s="29">
        <v>142912</v>
      </c>
      <c r="L119" s="30">
        <v>42290</v>
      </c>
      <c r="M119" s="58">
        <v>0.33329999999999999</v>
      </c>
      <c r="N119" s="59">
        <v>0</v>
      </c>
      <c r="O119" s="65">
        <f t="shared" si="2"/>
        <v>1</v>
      </c>
      <c r="P119" s="36"/>
      <c r="Q119" s="34">
        <v>142912</v>
      </c>
      <c r="R119" s="35">
        <f t="shared" si="1"/>
        <v>0</v>
      </c>
      <c r="S119" s="74"/>
    </row>
    <row r="120" spans="2:19" s="32" customFormat="1">
      <c r="B120" s="37">
        <v>150476</v>
      </c>
      <c r="C120" s="27" t="s">
        <v>239</v>
      </c>
      <c r="D120" s="27" t="s">
        <v>306</v>
      </c>
      <c r="E120" s="27" t="s">
        <v>308</v>
      </c>
      <c r="F120" s="27" t="s">
        <v>321</v>
      </c>
      <c r="G120" s="27" t="s">
        <v>77</v>
      </c>
      <c r="H120" s="27"/>
      <c r="I120" s="27"/>
      <c r="J120" s="49" t="s">
        <v>72</v>
      </c>
      <c r="K120" s="29">
        <v>5999</v>
      </c>
      <c r="L120" s="30">
        <v>42289</v>
      </c>
      <c r="M120" s="58">
        <v>0.33329999999999999</v>
      </c>
      <c r="N120" s="59">
        <v>0</v>
      </c>
      <c r="O120" s="65">
        <f t="shared" si="2"/>
        <v>1</v>
      </c>
      <c r="P120" s="36"/>
      <c r="Q120" s="34">
        <v>5999</v>
      </c>
      <c r="R120" s="35">
        <f t="shared" si="1"/>
        <v>0</v>
      </c>
      <c r="S120" s="74"/>
    </row>
    <row r="121" spans="2:19" s="32" customFormat="1">
      <c r="B121" s="37" t="s">
        <v>228</v>
      </c>
      <c r="C121" s="27" t="s">
        <v>240</v>
      </c>
      <c r="D121" s="27" t="s">
        <v>306</v>
      </c>
      <c r="E121" s="27" t="s">
        <v>309</v>
      </c>
      <c r="F121" s="27" t="s">
        <v>322</v>
      </c>
      <c r="G121" s="27" t="s">
        <v>77</v>
      </c>
      <c r="H121" s="27"/>
      <c r="I121" s="27"/>
      <c r="J121" s="49" t="s">
        <v>72</v>
      </c>
      <c r="K121" s="29">
        <v>23997.03</v>
      </c>
      <c r="L121" s="30">
        <v>42465</v>
      </c>
      <c r="M121" s="58">
        <v>0.33329999999999999</v>
      </c>
      <c r="N121" s="59">
        <v>0.11109999999999999</v>
      </c>
      <c r="O121" s="65">
        <f t="shared" si="2"/>
        <v>0.88879999999999992</v>
      </c>
      <c r="P121" s="36"/>
      <c r="Q121" s="34">
        <v>21328.560263999996</v>
      </c>
      <c r="R121" s="35">
        <f t="shared" si="1"/>
        <v>2668.4697360000027</v>
      </c>
      <c r="S121" s="74"/>
    </row>
    <row r="122" spans="2:19" s="32" customFormat="1">
      <c r="B122" s="37">
        <v>1418180</v>
      </c>
      <c r="C122" s="27" t="s">
        <v>241</v>
      </c>
      <c r="D122" s="27" t="s">
        <v>306</v>
      </c>
      <c r="E122" s="27" t="s">
        <v>671</v>
      </c>
      <c r="F122" s="27" t="s">
        <v>323</v>
      </c>
      <c r="G122" s="27" t="s">
        <v>77</v>
      </c>
      <c r="H122" s="27"/>
      <c r="I122" s="27"/>
      <c r="J122" s="49" t="s">
        <v>72</v>
      </c>
      <c r="K122" s="29">
        <v>15045</v>
      </c>
      <c r="L122" s="30">
        <v>42244</v>
      </c>
      <c r="M122" s="58">
        <v>0.33329999999999999</v>
      </c>
      <c r="N122" s="59">
        <v>0</v>
      </c>
      <c r="O122" s="65">
        <f t="shared" si="2"/>
        <v>1</v>
      </c>
      <c r="P122" s="36"/>
      <c r="Q122" s="34">
        <v>15045</v>
      </c>
      <c r="R122" s="35">
        <f t="shared" si="1"/>
        <v>0</v>
      </c>
      <c r="S122" s="74"/>
    </row>
    <row r="123" spans="2:19" s="32" customFormat="1">
      <c r="B123" s="37">
        <v>150551</v>
      </c>
      <c r="C123" s="27" t="s">
        <v>242</v>
      </c>
      <c r="D123" s="27" t="s">
        <v>306</v>
      </c>
      <c r="E123" s="27" t="s">
        <v>311</v>
      </c>
      <c r="F123" s="27" t="s">
        <v>324</v>
      </c>
      <c r="G123" s="27" t="s">
        <v>77</v>
      </c>
      <c r="H123" s="27"/>
      <c r="I123" s="27"/>
      <c r="J123" s="49" t="s">
        <v>72</v>
      </c>
      <c r="K123" s="29">
        <v>11115</v>
      </c>
      <c r="L123" s="30">
        <v>43159</v>
      </c>
      <c r="M123" s="58">
        <v>0.33329999999999999</v>
      </c>
      <c r="N123" s="58">
        <v>0.33329999999999999</v>
      </c>
      <c r="O123" s="65">
        <f t="shared" si="2"/>
        <v>0.27775000000000005</v>
      </c>
      <c r="P123" s="36"/>
      <c r="Q123" s="34">
        <v>3087.1912500000003</v>
      </c>
      <c r="R123" s="35">
        <f t="shared" si="1"/>
        <v>8027.8087500000001</v>
      </c>
      <c r="S123" s="74"/>
    </row>
    <row r="124" spans="2:19" s="32" customFormat="1">
      <c r="B124" s="37" t="s">
        <v>229</v>
      </c>
      <c r="C124" s="27" t="s">
        <v>243</v>
      </c>
      <c r="D124" s="27" t="s">
        <v>306</v>
      </c>
      <c r="E124" s="27" t="s">
        <v>180</v>
      </c>
      <c r="F124" s="27" t="s">
        <v>325</v>
      </c>
      <c r="G124" s="27" t="s">
        <v>77</v>
      </c>
      <c r="H124" s="27"/>
      <c r="I124" s="27"/>
      <c r="J124" s="49" t="s">
        <v>72</v>
      </c>
      <c r="K124" s="29">
        <v>2990</v>
      </c>
      <c r="L124" s="30">
        <v>42685</v>
      </c>
      <c r="M124" s="58">
        <v>0.33329999999999999</v>
      </c>
      <c r="N124" s="59">
        <v>0.30552499999999999</v>
      </c>
      <c r="O124" s="65">
        <f t="shared" si="2"/>
        <v>0.69437500000000008</v>
      </c>
      <c r="P124" s="36"/>
      <c r="Q124" s="34">
        <v>2076.1812500000001</v>
      </c>
      <c r="R124" s="35">
        <f t="shared" si="1"/>
        <v>913.81874999999991</v>
      </c>
      <c r="S124" s="74"/>
    </row>
    <row r="125" spans="2:19" s="32" customFormat="1">
      <c r="B125" s="37">
        <v>150588</v>
      </c>
      <c r="C125" s="27" t="s">
        <v>241</v>
      </c>
      <c r="D125" s="27" t="s">
        <v>306</v>
      </c>
      <c r="E125" s="27" t="s">
        <v>180</v>
      </c>
      <c r="F125" s="27" t="s">
        <v>326</v>
      </c>
      <c r="G125" s="27" t="s">
        <v>77</v>
      </c>
      <c r="H125" s="27"/>
      <c r="I125" s="27"/>
      <c r="J125" s="49" t="s">
        <v>72</v>
      </c>
      <c r="K125" s="29">
        <v>5995</v>
      </c>
      <c r="L125" s="30">
        <v>42317</v>
      </c>
      <c r="M125" s="58">
        <v>0.33329999999999999</v>
      </c>
      <c r="N125" s="59">
        <v>0</v>
      </c>
      <c r="O125" s="65">
        <f t="shared" si="2"/>
        <v>1</v>
      </c>
      <c r="P125" s="36"/>
      <c r="Q125" s="34">
        <v>5995</v>
      </c>
      <c r="R125" s="35">
        <f t="shared" si="1"/>
        <v>0</v>
      </c>
      <c r="S125" s="74"/>
    </row>
    <row r="126" spans="2:19" s="32" customFormat="1">
      <c r="B126" s="37">
        <v>150988</v>
      </c>
      <c r="C126" s="27" t="s">
        <v>244</v>
      </c>
      <c r="D126" s="27" t="s">
        <v>306</v>
      </c>
      <c r="E126" s="27" t="s">
        <v>180</v>
      </c>
      <c r="F126" s="27" t="s">
        <v>327</v>
      </c>
      <c r="G126" s="27" t="s">
        <v>77</v>
      </c>
      <c r="H126" s="27"/>
      <c r="I126" s="27"/>
      <c r="J126" s="49" t="s">
        <v>72</v>
      </c>
      <c r="K126" s="29">
        <v>16190</v>
      </c>
      <c r="L126" s="30">
        <v>42989</v>
      </c>
      <c r="M126" s="58">
        <v>0.33329999999999999</v>
      </c>
      <c r="N126" s="58">
        <v>0.33329999999999999</v>
      </c>
      <c r="O126" s="65">
        <f t="shared" si="2"/>
        <v>0.41662499999999997</v>
      </c>
      <c r="P126" s="36"/>
      <c r="Q126" s="34">
        <v>6745.1587499999996</v>
      </c>
      <c r="R126" s="35">
        <f t="shared" si="1"/>
        <v>9444.8412500000013</v>
      </c>
      <c r="S126" s="74"/>
    </row>
    <row r="127" spans="2:19" s="32" customFormat="1">
      <c r="B127" s="37">
        <v>184920</v>
      </c>
      <c r="C127" s="27" t="s">
        <v>245</v>
      </c>
      <c r="D127" s="27" t="s">
        <v>306</v>
      </c>
      <c r="E127" s="27" t="s">
        <v>182</v>
      </c>
      <c r="F127" s="27" t="s">
        <v>328</v>
      </c>
      <c r="G127" s="27" t="s">
        <v>77</v>
      </c>
      <c r="H127" s="27"/>
      <c r="I127" s="27"/>
      <c r="J127" s="49" t="s">
        <v>72</v>
      </c>
      <c r="K127" s="29">
        <v>7180.4</v>
      </c>
      <c r="L127" s="30">
        <v>42725</v>
      </c>
      <c r="M127" s="58">
        <v>0.33329999999999999</v>
      </c>
      <c r="N127" s="58">
        <v>0.33329999999999999</v>
      </c>
      <c r="O127" s="65">
        <f t="shared" si="2"/>
        <v>0.66659999999999997</v>
      </c>
      <c r="P127" s="36"/>
      <c r="Q127" s="34">
        <v>4786.4546399999999</v>
      </c>
      <c r="R127" s="35">
        <f t="shared" si="1"/>
        <v>2393.9453599999997</v>
      </c>
      <c r="S127" s="74"/>
    </row>
    <row r="128" spans="2:19" s="32" customFormat="1">
      <c r="B128" s="37">
        <v>184500</v>
      </c>
      <c r="C128" s="27" t="s">
        <v>246</v>
      </c>
      <c r="D128" s="27" t="s">
        <v>306</v>
      </c>
      <c r="E128" s="27" t="s">
        <v>182</v>
      </c>
      <c r="F128" s="27" t="s">
        <v>328</v>
      </c>
      <c r="G128" s="27" t="s">
        <v>77</v>
      </c>
      <c r="H128" s="27"/>
      <c r="I128" s="27"/>
      <c r="J128" s="49" t="s">
        <v>72</v>
      </c>
      <c r="K128" s="29">
        <v>19952</v>
      </c>
      <c r="L128" s="30">
        <v>42725</v>
      </c>
      <c r="M128" s="58">
        <v>0.33329999999999999</v>
      </c>
      <c r="N128" s="58">
        <v>0.33329999999999999</v>
      </c>
      <c r="O128" s="65">
        <f t="shared" si="2"/>
        <v>0.66659999999999997</v>
      </c>
      <c r="P128" s="36"/>
      <c r="Q128" s="34">
        <v>13300.003199999999</v>
      </c>
      <c r="R128" s="35">
        <f t="shared" si="1"/>
        <v>6651.9968000000008</v>
      </c>
      <c r="S128" s="74"/>
    </row>
    <row r="129" spans="2:19" s="32" customFormat="1">
      <c r="B129" s="37">
        <v>1418240</v>
      </c>
      <c r="C129" s="27" t="s">
        <v>247</v>
      </c>
      <c r="D129" s="27" t="s">
        <v>306</v>
      </c>
      <c r="E129" s="27" t="s">
        <v>182</v>
      </c>
      <c r="F129" s="27" t="s">
        <v>329</v>
      </c>
      <c r="G129" s="27" t="s">
        <v>77</v>
      </c>
      <c r="H129" s="27"/>
      <c r="I129" s="27"/>
      <c r="J129" s="49" t="s">
        <v>72</v>
      </c>
      <c r="K129" s="29">
        <v>4994.99</v>
      </c>
      <c r="L129" s="30">
        <v>42202</v>
      </c>
      <c r="M129" s="58">
        <v>0.33329999999999999</v>
      </c>
      <c r="N129" s="59">
        <v>0</v>
      </c>
      <c r="O129" s="65">
        <f t="shared" si="2"/>
        <v>1</v>
      </c>
      <c r="P129" s="36"/>
      <c r="Q129" s="34">
        <v>4994.99</v>
      </c>
      <c r="R129" s="35">
        <f t="shared" si="1"/>
        <v>0</v>
      </c>
      <c r="S129" s="74"/>
    </row>
    <row r="130" spans="2:19" s="32" customFormat="1">
      <c r="B130" s="37" t="s">
        <v>229</v>
      </c>
      <c r="C130" s="27" t="s">
        <v>243</v>
      </c>
      <c r="D130" s="27" t="s">
        <v>306</v>
      </c>
      <c r="E130" s="27" t="s">
        <v>188</v>
      </c>
      <c r="F130" s="27" t="s">
        <v>325</v>
      </c>
      <c r="G130" s="27" t="s">
        <v>77</v>
      </c>
      <c r="H130" s="27"/>
      <c r="I130" s="27"/>
      <c r="J130" s="49" t="s">
        <v>72</v>
      </c>
      <c r="K130" s="29">
        <v>3010.91</v>
      </c>
      <c r="L130" s="30">
        <v>42685</v>
      </c>
      <c r="M130" s="58">
        <v>0.33329999999999999</v>
      </c>
      <c r="N130" s="59">
        <v>0.30552499999999999</v>
      </c>
      <c r="O130" s="65">
        <f t="shared" si="2"/>
        <v>0.69437499999999996</v>
      </c>
      <c r="P130" s="36"/>
      <c r="Q130" s="34">
        <v>2090.7006312499998</v>
      </c>
      <c r="R130" s="35">
        <f t="shared" si="1"/>
        <v>920.20936875000007</v>
      </c>
      <c r="S130" s="74"/>
    </row>
    <row r="131" spans="2:19" s="32" customFormat="1">
      <c r="B131" s="37">
        <v>141828</v>
      </c>
      <c r="C131" s="27" t="s">
        <v>248</v>
      </c>
      <c r="D131" s="27" t="s">
        <v>306</v>
      </c>
      <c r="E131" s="27" t="s">
        <v>178</v>
      </c>
      <c r="F131" s="27" t="s">
        <v>330</v>
      </c>
      <c r="G131" s="27" t="s">
        <v>77</v>
      </c>
      <c r="H131" s="27"/>
      <c r="I131" s="27"/>
      <c r="J131" s="49" t="s">
        <v>72</v>
      </c>
      <c r="K131" s="29">
        <v>4050.0007999999998</v>
      </c>
      <c r="L131" s="30">
        <v>42815</v>
      </c>
      <c r="M131" s="58">
        <v>0.33329999999999999</v>
      </c>
      <c r="N131" s="58">
        <v>0.33329999999999999</v>
      </c>
      <c r="O131" s="65">
        <f t="shared" si="2"/>
        <v>0.58327499999999999</v>
      </c>
      <c r="P131" s="36"/>
      <c r="Q131" s="34">
        <v>2362.2642166199998</v>
      </c>
      <c r="R131" s="35">
        <f t="shared" si="1"/>
        <v>1687.73658338</v>
      </c>
      <c r="S131" s="74"/>
    </row>
    <row r="132" spans="2:19" s="32" customFormat="1">
      <c r="B132" s="37">
        <v>141811</v>
      </c>
      <c r="C132" s="27" t="s">
        <v>241</v>
      </c>
      <c r="D132" s="27" t="s">
        <v>306</v>
      </c>
      <c r="E132" s="27" t="s">
        <v>312</v>
      </c>
      <c r="F132" s="27" t="s">
        <v>331</v>
      </c>
      <c r="G132" s="27" t="s">
        <v>77</v>
      </c>
      <c r="H132" s="27"/>
      <c r="I132" s="27"/>
      <c r="J132" s="49" t="s">
        <v>72</v>
      </c>
      <c r="K132" s="29">
        <v>3000.01</v>
      </c>
      <c r="L132" s="30">
        <v>43025</v>
      </c>
      <c r="M132" s="58">
        <v>0.33329999999999999</v>
      </c>
      <c r="N132" s="58">
        <v>0.33329999999999999</v>
      </c>
      <c r="O132" s="65">
        <f t="shared" si="2"/>
        <v>0.38884999999999997</v>
      </c>
      <c r="P132" s="36"/>
      <c r="Q132" s="34">
        <v>1166.5538885000001</v>
      </c>
      <c r="R132" s="35">
        <f t="shared" si="1"/>
        <v>1833.4561115000001</v>
      </c>
      <c r="S132" s="74"/>
    </row>
    <row r="133" spans="2:19" s="32" customFormat="1">
      <c r="B133" s="37">
        <v>144325</v>
      </c>
      <c r="C133" s="27" t="s">
        <v>249</v>
      </c>
      <c r="D133" s="27" t="s">
        <v>306</v>
      </c>
      <c r="E133" s="27" t="s">
        <v>182</v>
      </c>
      <c r="F133" s="27" t="s">
        <v>328</v>
      </c>
      <c r="G133" s="27" t="s">
        <v>77</v>
      </c>
      <c r="H133" s="27"/>
      <c r="I133" s="27"/>
      <c r="J133" s="49" t="s">
        <v>72</v>
      </c>
      <c r="K133" s="29">
        <v>74456.73</v>
      </c>
      <c r="L133" s="30">
        <v>42725</v>
      </c>
      <c r="M133" s="58">
        <v>0.33329999999999999</v>
      </c>
      <c r="N133" s="58">
        <v>0.33329999999999999</v>
      </c>
      <c r="O133" s="65">
        <f t="shared" si="2"/>
        <v>0.66660000000000008</v>
      </c>
      <c r="P133" s="36"/>
      <c r="Q133" s="34">
        <v>49632.856218000001</v>
      </c>
      <c r="R133" s="35">
        <f t="shared" si="1"/>
        <v>24823.873781999995</v>
      </c>
      <c r="S133" s="74"/>
    </row>
    <row r="134" spans="2:19" s="32" customFormat="1">
      <c r="B134" s="37">
        <v>141800</v>
      </c>
      <c r="C134" s="27" t="s">
        <v>250</v>
      </c>
      <c r="D134" s="27" t="s">
        <v>306</v>
      </c>
      <c r="E134" s="27" t="s">
        <v>183</v>
      </c>
      <c r="F134" s="27" t="s">
        <v>332</v>
      </c>
      <c r="G134" s="27" t="s">
        <v>77</v>
      </c>
      <c r="H134" s="27"/>
      <c r="I134" s="27"/>
      <c r="J134" s="49" t="s">
        <v>72</v>
      </c>
      <c r="K134" s="29">
        <v>3789.99</v>
      </c>
      <c r="L134" s="30">
        <v>42744</v>
      </c>
      <c r="M134" s="58">
        <v>0.33329999999999999</v>
      </c>
      <c r="N134" s="58">
        <v>0.33329999999999999</v>
      </c>
      <c r="O134" s="65">
        <f t="shared" si="2"/>
        <v>0.63882499999999987</v>
      </c>
      <c r="P134" s="36"/>
      <c r="Q134" s="34">
        <v>2421.1403617499996</v>
      </c>
      <c r="R134" s="35">
        <f t="shared" si="1"/>
        <v>1368.8496382500002</v>
      </c>
      <c r="S134" s="74"/>
    </row>
    <row r="135" spans="2:19" s="32" customFormat="1">
      <c r="B135" s="37">
        <v>100022</v>
      </c>
      <c r="C135" s="27" t="s">
        <v>251</v>
      </c>
      <c r="D135" s="27" t="s">
        <v>306</v>
      </c>
      <c r="E135" s="27" t="s">
        <v>185</v>
      </c>
      <c r="F135" s="27" t="s">
        <v>333</v>
      </c>
      <c r="G135" s="27" t="s">
        <v>77</v>
      </c>
      <c r="H135" s="27"/>
      <c r="I135" s="27"/>
      <c r="J135" s="49" t="s">
        <v>72</v>
      </c>
      <c r="K135" s="29">
        <v>5250</v>
      </c>
      <c r="L135" s="30">
        <v>42068</v>
      </c>
      <c r="M135" s="58">
        <v>0.33329999999999999</v>
      </c>
      <c r="N135" s="59">
        <v>0</v>
      </c>
      <c r="O135" s="65">
        <f t="shared" si="2"/>
        <v>1</v>
      </c>
      <c r="P135" s="36"/>
      <c r="Q135" s="34">
        <v>5250</v>
      </c>
      <c r="R135" s="35">
        <f t="shared" si="1"/>
        <v>0</v>
      </c>
      <c r="S135" s="74"/>
    </row>
    <row r="136" spans="2:19" s="32" customFormat="1">
      <c r="B136" s="37">
        <v>150586</v>
      </c>
      <c r="C136" s="27" t="s">
        <v>252</v>
      </c>
      <c r="D136" s="27" t="s">
        <v>306</v>
      </c>
      <c r="E136" s="27" t="s">
        <v>187</v>
      </c>
      <c r="F136" s="27" t="s">
        <v>334</v>
      </c>
      <c r="G136" s="27" t="s">
        <v>77</v>
      </c>
      <c r="H136" s="27"/>
      <c r="I136" s="27"/>
      <c r="J136" s="49" t="s">
        <v>72</v>
      </c>
      <c r="K136" s="29">
        <v>18515</v>
      </c>
      <c r="L136" s="30">
        <v>42317</v>
      </c>
      <c r="M136" s="58">
        <v>0.33329999999999999</v>
      </c>
      <c r="N136" s="59">
        <v>0</v>
      </c>
      <c r="O136" s="65">
        <f t="shared" si="2"/>
        <v>1</v>
      </c>
      <c r="P136" s="36"/>
      <c r="Q136" s="34">
        <v>18515</v>
      </c>
      <c r="R136" s="35">
        <f t="shared" si="1"/>
        <v>0</v>
      </c>
      <c r="S136" s="74"/>
    </row>
    <row r="137" spans="2:19" s="32" customFormat="1">
      <c r="B137" s="37">
        <v>150588</v>
      </c>
      <c r="C137" s="27" t="s">
        <v>241</v>
      </c>
      <c r="D137" s="27" t="s">
        <v>306</v>
      </c>
      <c r="E137" s="27" t="s">
        <v>187</v>
      </c>
      <c r="F137" s="27" t="s">
        <v>334</v>
      </c>
      <c r="G137" s="27" t="s">
        <v>77</v>
      </c>
      <c r="H137" s="27"/>
      <c r="I137" s="27"/>
      <c r="J137" s="49" t="s">
        <v>72</v>
      </c>
      <c r="K137" s="29">
        <v>5994.99</v>
      </c>
      <c r="L137" s="30">
        <v>42317</v>
      </c>
      <c r="M137" s="58">
        <v>0.33329999999999999</v>
      </c>
      <c r="N137" s="59">
        <v>0</v>
      </c>
      <c r="O137" s="65">
        <f t="shared" si="2"/>
        <v>1</v>
      </c>
      <c r="P137" s="36"/>
      <c r="Q137" s="34">
        <v>5994.99</v>
      </c>
      <c r="R137" s="35">
        <f t="shared" si="1"/>
        <v>0</v>
      </c>
      <c r="S137" s="74"/>
    </row>
    <row r="138" spans="2:19" s="32" customFormat="1">
      <c r="B138" s="37">
        <v>1418</v>
      </c>
      <c r="C138" s="27" t="s">
        <v>253</v>
      </c>
      <c r="D138" s="27" t="s">
        <v>306</v>
      </c>
      <c r="E138" s="27" t="s">
        <v>187</v>
      </c>
      <c r="F138" s="27" t="s">
        <v>334</v>
      </c>
      <c r="G138" s="27" t="s">
        <v>77</v>
      </c>
      <c r="H138" s="27"/>
      <c r="I138" s="27"/>
      <c r="J138" s="49" t="s">
        <v>72</v>
      </c>
      <c r="K138" s="29">
        <v>31190.01</v>
      </c>
      <c r="L138" s="30">
        <v>42318</v>
      </c>
      <c r="M138" s="58">
        <v>0.33329999999999999</v>
      </c>
      <c r="N138" s="59">
        <v>0</v>
      </c>
      <c r="O138" s="65">
        <f t="shared" si="2"/>
        <v>1</v>
      </c>
      <c r="P138" s="36"/>
      <c r="Q138" s="34">
        <v>31190.01</v>
      </c>
      <c r="R138" s="35">
        <f t="shared" si="1"/>
        <v>0</v>
      </c>
      <c r="S138" s="74"/>
    </row>
    <row r="139" spans="2:19" s="32" customFormat="1">
      <c r="B139" s="37">
        <v>150590</v>
      </c>
      <c r="C139" s="27" t="s">
        <v>254</v>
      </c>
      <c r="D139" s="27" t="s">
        <v>306</v>
      </c>
      <c r="E139" s="27" t="s">
        <v>187</v>
      </c>
      <c r="F139" s="27" t="s">
        <v>334</v>
      </c>
      <c r="G139" s="27" t="s">
        <v>77</v>
      </c>
      <c r="H139" s="27"/>
      <c r="I139" s="27"/>
      <c r="J139" s="49" t="s">
        <v>72</v>
      </c>
      <c r="K139" s="29">
        <v>53864.99</v>
      </c>
      <c r="L139" s="30">
        <v>42319</v>
      </c>
      <c r="M139" s="58">
        <v>0.33329999999999999</v>
      </c>
      <c r="N139" s="59">
        <v>0</v>
      </c>
      <c r="O139" s="65">
        <f t="shared" si="2"/>
        <v>1</v>
      </c>
      <c r="P139" s="36"/>
      <c r="Q139" s="34">
        <v>53864.99</v>
      </c>
      <c r="R139" s="35">
        <f t="shared" si="1"/>
        <v>0</v>
      </c>
      <c r="S139" s="74"/>
    </row>
    <row r="140" spans="2:19" s="32" customFormat="1">
      <c r="B140" s="37">
        <v>1418</v>
      </c>
      <c r="C140" s="27" t="s">
        <v>255</v>
      </c>
      <c r="D140" s="27" t="s">
        <v>306</v>
      </c>
      <c r="E140" s="27" t="s">
        <v>187</v>
      </c>
      <c r="F140" s="27" t="s">
        <v>328</v>
      </c>
      <c r="G140" s="27" t="s">
        <v>77</v>
      </c>
      <c r="H140" s="27"/>
      <c r="I140" s="27"/>
      <c r="J140" s="49" t="s">
        <v>72</v>
      </c>
      <c r="K140" s="29">
        <v>38976</v>
      </c>
      <c r="L140" s="30">
        <v>42725</v>
      </c>
      <c r="M140" s="58">
        <v>0.33329999999999999</v>
      </c>
      <c r="N140" s="58">
        <v>0.33329999999999999</v>
      </c>
      <c r="O140" s="65">
        <f t="shared" si="2"/>
        <v>0.66659999999999997</v>
      </c>
      <c r="P140" s="36"/>
      <c r="Q140" s="34">
        <v>25981.401599999997</v>
      </c>
      <c r="R140" s="35">
        <f t="shared" si="1"/>
        <v>12994.598400000003</v>
      </c>
      <c r="S140" s="74"/>
    </row>
    <row r="141" spans="2:19" s="32" customFormat="1">
      <c r="B141" s="37">
        <v>141819</v>
      </c>
      <c r="C141" s="27" t="s">
        <v>248</v>
      </c>
      <c r="D141" s="27" t="s">
        <v>306</v>
      </c>
      <c r="E141" s="27" t="s">
        <v>313</v>
      </c>
      <c r="F141" s="27" t="s">
        <v>330</v>
      </c>
      <c r="G141" s="27" t="s">
        <v>77</v>
      </c>
      <c r="H141" s="27"/>
      <c r="I141" s="27"/>
      <c r="J141" s="49" t="s">
        <v>72</v>
      </c>
      <c r="K141" s="29">
        <v>4050.0007999999998</v>
      </c>
      <c r="L141" s="30">
        <v>42815</v>
      </c>
      <c r="M141" s="58">
        <v>0.33329999999999999</v>
      </c>
      <c r="N141" s="58">
        <v>0.33329999999999999</v>
      </c>
      <c r="O141" s="65">
        <f t="shared" si="2"/>
        <v>0.58327499999999999</v>
      </c>
      <c r="P141" s="36"/>
      <c r="Q141" s="34">
        <v>2362.2642166199998</v>
      </c>
      <c r="R141" s="35">
        <f t="shared" si="1"/>
        <v>1687.73658338</v>
      </c>
      <c r="S141" s="74"/>
    </row>
    <row r="142" spans="2:19" s="32" customFormat="1">
      <c r="B142" s="37">
        <v>150593</v>
      </c>
      <c r="C142" s="27" t="s">
        <v>256</v>
      </c>
      <c r="D142" s="27" t="s">
        <v>306</v>
      </c>
      <c r="E142" s="27" t="s">
        <v>190</v>
      </c>
      <c r="F142" s="27" t="s">
        <v>335</v>
      </c>
      <c r="G142" s="27" t="s">
        <v>77</v>
      </c>
      <c r="H142" s="27"/>
      <c r="I142" s="27"/>
      <c r="J142" s="49" t="s">
        <v>72</v>
      </c>
      <c r="K142" s="29">
        <v>35434.58</v>
      </c>
      <c r="L142" s="30">
        <v>42366</v>
      </c>
      <c r="M142" s="58">
        <v>0.33329999999999999</v>
      </c>
      <c r="N142" s="59">
        <v>0</v>
      </c>
      <c r="O142" s="65">
        <f t="shared" si="2"/>
        <v>1</v>
      </c>
      <c r="P142" s="36"/>
      <c r="Q142" s="34">
        <v>35434.58</v>
      </c>
      <c r="R142" s="35">
        <f t="shared" si="1"/>
        <v>0</v>
      </c>
      <c r="S142" s="74"/>
    </row>
    <row r="143" spans="2:19" s="32" customFormat="1">
      <c r="B143" s="37">
        <v>150586</v>
      </c>
      <c r="C143" s="27" t="s">
        <v>257</v>
      </c>
      <c r="D143" s="27" t="s">
        <v>306</v>
      </c>
      <c r="E143" s="27" t="s">
        <v>190</v>
      </c>
      <c r="F143" s="27" t="s">
        <v>334</v>
      </c>
      <c r="G143" s="27" t="s">
        <v>77</v>
      </c>
      <c r="H143" s="27"/>
      <c r="I143" s="27"/>
      <c r="J143" s="49" t="s">
        <v>72</v>
      </c>
      <c r="K143" s="29">
        <v>37030.01</v>
      </c>
      <c r="L143" s="30">
        <v>42321</v>
      </c>
      <c r="M143" s="58">
        <v>0.33329999999999999</v>
      </c>
      <c r="N143" s="59">
        <v>0</v>
      </c>
      <c r="O143" s="65">
        <f t="shared" si="2"/>
        <v>1</v>
      </c>
      <c r="P143" s="36"/>
      <c r="Q143" s="34">
        <v>37030.01</v>
      </c>
      <c r="R143" s="35">
        <f t="shared" si="1"/>
        <v>0</v>
      </c>
      <c r="S143" s="74"/>
    </row>
    <row r="144" spans="2:19" s="32" customFormat="1">
      <c r="B144" s="37">
        <v>150589</v>
      </c>
      <c r="C144" s="27" t="s">
        <v>258</v>
      </c>
      <c r="D144" s="27" t="s">
        <v>306</v>
      </c>
      <c r="E144" s="27" t="s">
        <v>190</v>
      </c>
      <c r="F144" s="27" t="s">
        <v>334</v>
      </c>
      <c r="G144" s="27" t="s">
        <v>77</v>
      </c>
      <c r="H144" s="27"/>
      <c r="I144" s="27"/>
      <c r="J144" s="49" t="s">
        <v>72</v>
      </c>
      <c r="K144" s="29">
        <v>15595.01</v>
      </c>
      <c r="L144" s="30">
        <v>42322</v>
      </c>
      <c r="M144" s="58">
        <v>0.33329999999999999</v>
      </c>
      <c r="N144" s="59">
        <v>0</v>
      </c>
      <c r="O144" s="65">
        <f t="shared" si="2"/>
        <v>1</v>
      </c>
      <c r="P144" s="36"/>
      <c r="Q144" s="34">
        <v>15595.01</v>
      </c>
      <c r="R144" s="35">
        <f t="shared" si="1"/>
        <v>0</v>
      </c>
      <c r="S144" s="74"/>
    </row>
    <row r="145" spans="2:19" s="32" customFormat="1">
      <c r="B145" s="37">
        <v>1418227</v>
      </c>
      <c r="C145" s="27" t="s">
        <v>259</v>
      </c>
      <c r="D145" s="27" t="s">
        <v>306</v>
      </c>
      <c r="E145" s="27" t="s">
        <v>314</v>
      </c>
      <c r="F145" s="27" t="s">
        <v>144</v>
      </c>
      <c r="G145" s="27" t="s">
        <v>77</v>
      </c>
      <c r="H145" s="27"/>
      <c r="I145" s="27"/>
      <c r="J145" s="49" t="s">
        <v>72</v>
      </c>
      <c r="K145" s="29">
        <v>52339.199999999997</v>
      </c>
      <c r="L145" s="30">
        <v>42598</v>
      </c>
      <c r="M145" s="58">
        <v>0.33329999999999999</v>
      </c>
      <c r="N145" s="59">
        <v>0.22219999999999998</v>
      </c>
      <c r="O145" s="65">
        <f t="shared" si="2"/>
        <v>0.77769999999999995</v>
      </c>
      <c r="P145" s="36"/>
      <c r="Q145" s="34">
        <v>40704.195839999993</v>
      </c>
      <c r="R145" s="35">
        <f t="shared" si="1"/>
        <v>11635.004160000004</v>
      </c>
      <c r="S145" s="74"/>
    </row>
    <row r="146" spans="2:19" s="32" customFormat="1">
      <c r="B146" s="37">
        <v>1418228</v>
      </c>
      <c r="C146" s="27" t="s">
        <v>260</v>
      </c>
      <c r="D146" s="27" t="s">
        <v>306</v>
      </c>
      <c r="E146" s="27" t="s">
        <v>307</v>
      </c>
      <c r="F146" s="27" t="s">
        <v>144</v>
      </c>
      <c r="G146" s="27" t="s">
        <v>77</v>
      </c>
      <c r="H146" s="27"/>
      <c r="I146" s="27"/>
      <c r="J146" s="49" t="s">
        <v>72</v>
      </c>
      <c r="K146" s="29">
        <v>42630</v>
      </c>
      <c r="L146" s="30">
        <v>42598</v>
      </c>
      <c r="M146" s="58">
        <v>0.33329999999999999</v>
      </c>
      <c r="N146" s="59">
        <v>0.22219999999999998</v>
      </c>
      <c r="O146" s="65">
        <f t="shared" si="2"/>
        <v>0.77770000000000006</v>
      </c>
      <c r="P146" s="34">
        <f>+K146*N146</f>
        <v>9472.3859999999986</v>
      </c>
      <c r="Q146" s="34">
        <v>33153.351000000002</v>
      </c>
      <c r="R146" s="35">
        <f t="shared" si="1"/>
        <v>9476.6489999999976</v>
      </c>
      <c r="S146" s="74"/>
    </row>
    <row r="147" spans="2:19" s="32" customFormat="1">
      <c r="B147" s="37">
        <v>219001</v>
      </c>
      <c r="C147" s="27" t="s">
        <v>260</v>
      </c>
      <c r="D147" s="27" t="s">
        <v>306</v>
      </c>
      <c r="E147" s="27" t="s">
        <v>314</v>
      </c>
      <c r="F147" s="27" t="s">
        <v>144</v>
      </c>
      <c r="G147" s="27" t="s">
        <v>77</v>
      </c>
      <c r="H147" s="27"/>
      <c r="I147" s="27"/>
      <c r="J147" s="49" t="s">
        <v>72</v>
      </c>
      <c r="K147" s="29">
        <v>28420</v>
      </c>
      <c r="L147" s="30">
        <v>42598</v>
      </c>
      <c r="M147" s="58">
        <v>0.33329999999999999</v>
      </c>
      <c r="N147" s="59">
        <v>0.22219999999999998</v>
      </c>
      <c r="O147" s="65">
        <f t="shared" si="2"/>
        <v>0.77770000000000006</v>
      </c>
      <c r="P147" s="34">
        <f t="shared" ref="P147:P206" si="3">+K147*N147</f>
        <v>6314.9239999999991</v>
      </c>
      <c r="Q147" s="34">
        <v>22102.234</v>
      </c>
      <c r="R147" s="35">
        <f t="shared" si="1"/>
        <v>6317.7659999999996</v>
      </c>
      <c r="S147" s="74"/>
    </row>
    <row r="148" spans="2:19" s="32" customFormat="1">
      <c r="B148" s="37">
        <v>1418521</v>
      </c>
      <c r="C148" s="27" t="s">
        <v>261</v>
      </c>
      <c r="D148" s="27" t="s">
        <v>306</v>
      </c>
      <c r="E148" s="27" t="s">
        <v>315</v>
      </c>
      <c r="F148" s="27" t="s">
        <v>336</v>
      </c>
      <c r="G148" s="27" t="s">
        <v>77</v>
      </c>
      <c r="H148" s="27"/>
      <c r="I148" s="27"/>
      <c r="J148" s="49" t="s">
        <v>72</v>
      </c>
      <c r="K148" s="29">
        <v>8190</v>
      </c>
      <c r="L148" s="30">
        <v>42914</v>
      </c>
      <c r="M148" s="58">
        <v>0.33329999999999999</v>
      </c>
      <c r="N148" s="58">
        <v>0.33329999999999999</v>
      </c>
      <c r="O148" s="65">
        <f t="shared" si="2"/>
        <v>0.49994999999999995</v>
      </c>
      <c r="P148" s="34">
        <f t="shared" si="3"/>
        <v>2729.7269999999999</v>
      </c>
      <c r="Q148" s="34">
        <v>4094.5904999999998</v>
      </c>
      <c r="R148" s="35">
        <f t="shared" si="1"/>
        <v>4095.4095000000002</v>
      </c>
      <c r="S148" s="74"/>
    </row>
    <row r="149" spans="2:19" s="32" customFormat="1">
      <c r="B149" s="37" t="s">
        <v>230</v>
      </c>
      <c r="C149" s="27" t="s">
        <v>241</v>
      </c>
      <c r="D149" s="27" t="s">
        <v>306</v>
      </c>
      <c r="E149" s="27" t="s">
        <v>225</v>
      </c>
      <c r="F149" s="27" t="s">
        <v>331</v>
      </c>
      <c r="G149" s="27" t="s">
        <v>77</v>
      </c>
      <c r="H149" s="27"/>
      <c r="I149" s="27"/>
      <c r="J149" s="49" t="s">
        <v>72</v>
      </c>
      <c r="K149" s="29">
        <v>3000</v>
      </c>
      <c r="L149" s="30">
        <v>43025</v>
      </c>
      <c r="M149" s="58">
        <v>0.33329999999999999</v>
      </c>
      <c r="N149" s="58">
        <v>0.33329999999999999</v>
      </c>
      <c r="O149" s="65">
        <f t="shared" si="2"/>
        <v>0.38884999999999997</v>
      </c>
      <c r="P149" s="34">
        <f t="shared" si="3"/>
        <v>999.9</v>
      </c>
      <c r="Q149" s="34">
        <v>1166.55</v>
      </c>
      <c r="R149" s="35">
        <f t="shared" si="1"/>
        <v>1833.45</v>
      </c>
      <c r="S149" s="74"/>
    </row>
    <row r="150" spans="2:19" s="32" customFormat="1">
      <c r="B150" s="37">
        <v>150149</v>
      </c>
      <c r="C150" s="27" t="s">
        <v>262</v>
      </c>
      <c r="D150" s="27" t="s">
        <v>306</v>
      </c>
      <c r="E150" s="27" t="s">
        <v>192</v>
      </c>
      <c r="F150" s="27" t="s">
        <v>337</v>
      </c>
      <c r="G150" s="27" t="s">
        <v>77</v>
      </c>
      <c r="H150" s="27"/>
      <c r="I150" s="27"/>
      <c r="J150" s="49" t="s">
        <v>72</v>
      </c>
      <c r="K150" s="29">
        <v>5000</v>
      </c>
      <c r="L150" s="30">
        <v>42740</v>
      </c>
      <c r="M150" s="58">
        <v>0.33329999999999999</v>
      </c>
      <c r="N150" s="58">
        <v>0.33329999999999999</v>
      </c>
      <c r="O150" s="65">
        <f t="shared" ref="O150:O213" si="4">Q150/K150</f>
        <v>0.63882499999999998</v>
      </c>
      <c r="P150" s="34">
        <f t="shared" si="3"/>
        <v>1666.5</v>
      </c>
      <c r="Q150" s="34">
        <v>3194.125</v>
      </c>
      <c r="R150" s="35">
        <f t="shared" si="1"/>
        <v>1805.875</v>
      </c>
      <c r="S150" s="74"/>
    </row>
    <row r="151" spans="2:19" s="32" customFormat="1">
      <c r="B151" s="37">
        <v>150585</v>
      </c>
      <c r="C151" s="27" t="s">
        <v>263</v>
      </c>
      <c r="D151" s="27" t="s">
        <v>306</v>
      </c>
      <c r="E151" s="27" t="s">
        <v>192</v>
      </c>
      <c r="F151" s="27" t="s">
        <v>338</v>
      </c>
      <c r="G151" s="27" t="s">
        <v>77</v>
      </c>
      <c r="H151" s="27"/>
      <c r="I151" s="27"/>
      <c r="J151" s="49" t="s">
        <v>72</v>
      </c>
      <c r="K151" s="29">
        <v>3800</v>
      </c>
      <c r="L151" s="30">
        <v>42335</v>
      </c>
      <c r="M151" s="58">
        <v>0.33329999999999999</v>
      </c>
      <c r="N151" s="59">
        <v>0</v>
      </c>
      <c r="O151" s="65">
        <f t="shared" si="4"/>
        <v>1</v>
      </c>
      <c r="P151" s="34">
        <f t="shared" si="3"/>
        <v>0</v>
      </c>
      <c r="Q151" s="34">
        <v>3800</v>
      </c>
      <c r="R151" s="35">
        <f t="shared" si="1"/>
        <v>0</v>
      </c>
      <c r="S151" s="74"/>
    </row>
    <row r="152" spans="2:19" s="32" customFormat="1">
      <c r="B152" s="37">
        <v>150859</v>
      </c>
      <c r="C152" s="27" t="s">
        <v>264</v>
      </c>
      <c r="D152" s="27" t="s">
        <v>306</v>
      </c>
      <c r="E152" s="27" t="s">
        <v>194</v>
      </c>
      <c r="F152" s="27" t="s">
        <v>339</v>
      </c>
      <c r="G152" s="27" t="s">
        <v>77</v>
      </c>
      <c r="H152" s="27"/>
      <c r="I152" s="27"/>
      <c r="J152" s="49" t="s">
        <v>72</v>
      </c>
      <c r="K152" s="29">
        <v>3490</v>
      </c>
      <c r="L152" s="30">
        <v>42811</v>
      </c>
      <c r="M152" s="58">
        <v>0.33329999999999999</v>
      </c>
      <c r="N152" s="58">
        <v>0.33329999999999999</v>
      </c>
      <c r="O152" s="65">
        <f t="shared" si="4"/>
        <v>0.58327499999999999</v>
      </c>
      <c r="P152" s="34">
        <f t="shared" si="3"/>
        <v>1163.2169999999999</v>
      </c>
      <c r="Q152" s="34">
        <v>2035.6297499999998</v>
      </c>
      <c r="R152" s="35">
        <f t="shared" si="1"/>
        <v>1454.3702500000002</v>
      </c>
      <c r="S152" s="74"/>
    </row>
    <row r="153" spans="2:19" s="32" customFormat="1">
      <c r="B153" s="37">
        <v>150557</v>
      </c>
      <c r="C153" s="27" t="s">
        <v>265</v>
      </c>
      <c r="D153" s="27" t="s">
        <v>306</v>
      </c>
      <c r="E153" s="27" t="s">
        <v>307</v>
      </c>
      <c r="F153" s="27" t="s">
        <v>340</v>
      </c>
      <c r="G153" s="27" t="s">
        <v>77</v>
      </c>
      <c r="H153" s="27"/>
      <c r="I153" s="27"/>
      <c r="J153" s="49" t="s">
        <v>72</v>
      </c>
      <c r="K153" s="29">
        <v>170000</v>
      </c>
      <c r="L153" s="30">
        <v>42219</v>
      </c>
      <c r="M153" s="58">
        <v>0.33329999999999999</v>
      </c>
      <c r="N153" s="59">
        <v>0</v>
      </c>
      <c r="O153" s="65">
        <f t="shared" si="4"/>
        <v>1</v>
      </c>
      <c r="P153" s="34">
        <f t="shared" si="3"/>
        <v>0</v>
      </c>
      <c r="Q153" s="34">
        <v>170000</v>
      </c>
      <c r="R153" s="35">
        <f t="shared" si="1"/>
        <v>0</v>
      </c>
      <c r="S153" s="74"/>
    </row>
    <row r="154" spans="2:19" s="32" customFormat="1">
      <c r="B154" s="37">
        <v>150563</v>
      </c>
      <c r="C154" s="27" t="s">
        <v>266</v>
      </c>
      <c r="D154" s="27" t="s">
        <v>306</v>
      </c>
      <c r="E154" s="27" t="s">
        <v>194</v>
      </c>
      <c r="F154" s="27" t="s">
        <v>341</v>
      </c>
      <c r="G154" s="27" t="s">
        <v>77</v>
      </c>
      <c r="H154" s="27"/>
      <c r="I154" s="27"/>
      <c r="J154" s="49" t="s">
        <v>72</v>
      </c>
      <c r="K154" s="29">
        <v>149999.99</v>
      </c>
      <c r="L154" s="30">
        <v>42219</v>
      </c>
      <c r="M154" s="58">
        <v>0.33329999999999999</v>
      </c>
      <c r="N154" s="59">
        <v>0</v>
      </c>
      <c r="O154" s="65">
        <f t="shared" si="4"/>
        <v>1</v>
      </c>
      <c r="P154" s="34">
        <f t="shared" si="3"/>
        <v>0</v>
      </c>
      <c r="Q154" s="34">
        <v>149999.99</v>
      </c>
      <c r="R154" s="35">
        <f t="shared" si="1"/>
        <v>0</v>
      </c>
      <c r="S154" s="74"/>
    </row>
    <row r="155" spans="2:19" s="32" customFormat="1">
      <c r="B155" s="37">
        <v>150566</v>
      </c>
      <c r="C155" s="27" t="s">
        <v>267</v>
      </c>
      <c r="D155" s="27" t="s">
        <v>306</v>
      </c>
      <c r="E155" s="27" t="s">
        <v>194</v>
      </c>
      <c r="F155" s="27" t="s">
        <v>342</v>
      </c>
      <c r="G155" s="27" t="s">
        <v>77</v>
      </c>
      <c r="H155" s="27"/>
      <c r="I155" s="27"/>
      <c r="J155" s="49" t="s">
        <v>72</v>
      </c>
      <c r="K155" s="29">
        <v>24999.99</v>
      </c>
      <c r="L155" s="30">
        <v>42241</v>
      </c>
      <c r="M155" s="58">
        <v>0.33329999999999999</v>
      </c>
      <c r="N155" s="59">
        <v>0</v>
      </c>
      <c r="O155" s="65">
        <f t="shared" si="4"/>
        <v>1</v>
      </c>
      <c r="P155" s="34">
        <f t="shared" si="3"/>
        <v>0</v>
      </c>
      <c r="Q155" s="34">
        <v>24999.99</v>
      </c>
      <c r="R155" s="35">
        <f t="shared" si="1"/>
        <v>0</v>
      </c>
      <c r="S155" s="74"/>
    </row>
    <row r="156" spans="2:19" s="32" customFormat="1">
      <c r="B156" s="37">
        <v>141810</v>
      </c>
      <c r="C156" s="27" t="s">
        <v>268</v>
      </c>
      <c r="D156" s="27" t="s">
        <v>306</v>
      </c>
      <c r="E156" s="27" t="s">
        <v>194</v>
      </c>
      <c r="F156" s="27" t="s">
        <v>342</v>
      </c>
      <c r="G156" s="27" t="s">
        <v>77</v>
      </c>
      <c r="H156" s="27"/>
      <c r="I156" s="27"/>
      <c r="J156" s="49" t="s">
        <v>72</v>
      </c>
      <c r="K156" s="29">
        <v>24999.99</v>
      </c>
      <c r="L156" s="30">
        <v>42241</v>
      </c>
      <c r="M156" s="58">
        <v>0.33329999999999999</v>
      </c>
      <c r="N156" s="59">
        <v>0</v>
      </c>
      <c r="O156" s="65">
        <f t="shared" si="4"/>
        <v>1</v>
      </c>
      <c r="P156" s="34">
        <f t="shared" si="3"/>
        <v>0</v>
      </c>
      <c r="Q156" s="34">
        <v>24999.99</v>
      </c>
      <c r="R156" s="35">
        <f t="shared" si="1"/>
        <v>0</v>
      </c>
      <c r="S156" s="74"/>
    </row>
    <row r="157" spans="2:19" s="32" customFormat="1">
      <c r="B157" s="37">
        <v>141805</v>
      </c>
      <c r="C157" s="27" t="s">
        <v>269</v>
      </c>
      <c r="D157" s="27" t="s">
        <v>306</v>
      </c>
      <c r="E157" s="27" t="s">
        <v>194</v>
      </c>
      <c r="F157" s="27" t="s">
        <v>342</v>
      </c>
      <c r="G157" s="27" t="s">
        <v>77</v>
      </c>
      <c r="H157" s="27"/>
      <c r="I157" s="27"/>
      <c r="J157" s="49" t="s">
        <v>72</v>
      </c>
      <c r="K157" s="29">
        <v>24999.99</v>
      </c>
      <c r="L157" s="30">
        <v>42241</v>
      </c>
      <c r="M157" s="58">
        <v>0.33329999999999999</v>
      </c>
      <c r="N157" s="59">
        <v>0</v>
      </c>
      <c r="O157" s="65">
        <f t="shared" si="4"/>
        <v>1</v>
      </c>
      <c r="P157" s="34">
        <f t="shared" si="3"/>
        <v>0</v>
      </c>
      <c r="Q157" s="34">
        <v>24999.99</v>
      </c>
      <c r="R157" s="35">
        <f t="shared" si="1"/>
        <v>0</v>
      </c>
      <c r="S157" s="74"/>
    </row>
    <row r="158" spans="2:19" s="32" customFormat="1">
      <c r="B158" s="37">
        <v>150571</v>
      </c>
      <c r="C158" s="27" t="s">
        <v>270</v>
      </c>
      <c r="D158" s="27" t="s">
        <v>306</v>
      </c>
      <c r="E158" s="27" t="s">
        <v>194</v>
      </c>
      <c r="F158" s="27" t="s">
        <v>343</v>
      </c>
      <c r="G158" s="27" t="s">
        <v>77</v>
      </c>
      <c r="H158" s="27"/>
      <c r="I158" s="27"/>
      <c r="J158" s="49" t="s">
        <v>72</v>
      </c>
      <c r="K158" s="29">
        <v>9924.9599999999991</v>
      </c>
      <c r="L158" s="30">
        <v>42241</v>
      </c>
      <c r="M158" s="58">
        <v>0.33329999999999999</v>
      </c>
      <c r="N158" s="59">
        <v>0</v>
      </c>
      <c r="O158" s="65">
        <f t="shared" si="4"/>
        <v>1</v>
      </c>
      <c r="P158" s="34">
        <f t="shared" si="3"/>
        <v>0</v>
      </c>
      <c r="Q158" s="34">
        <v>9924.9599999999991</v>
      </c>
      <c r="R158" s="35">
        <f t="shared" si="1"/>
        <v>0</v>
      </c>
      <c r="S158" s="74"/>
    </row>
    <row r="159" spans="2:19" s="32" customFormat="1">
      <c r="B159" s="37">
        <v>150565</v>
      </c>
      <c r="C159" s="27" t="s">
        <v>271</v>
      </c>
      <c r="D159" s="27" t="s">
        <v>306</v>
      </c>
      <c r="E159" s="27" t="s">
        <v>194</v>
      </c>
      <c r="F159" s="27" t="s">
        <v>342</v>
      </c>
      <c r="G159" s="27" t="s">
        <v>77</v>
      </c>
      <c r="H159" s="27"/>
      <c r="I159" s="27"/>
      <c r="J159" s="49" t="s">
        <v>72</v>
      </c>
      <c r="K159" s="29">
        <v>10000</v>
      </c>
      <c r="L159" s="30">
        <v>42241</v>
      </c>
      <c r="M159" s="58">
        <v>0.33329999999999999</v>
      </c>
      <c r="N159" s="59">
        <v>0</v>
      </c>
      <c r="O159" s="65">
        <f t="shared" si="4"/>
        <v>1</v>
      </c>
      <c r="P159" s="34">
        <f t="shared" si="3"/>
        <v>0</v>
      </c>
      <c r="Q159" s="34">
        <v>10000</v>
      </c>
      <c r="R159" s="35">
        <f t="shared" si="1"/>
        <v>0</v>
      </c>
      <c r="S159" s="74"/>
    </row>
    <row r="160" spans="2:19" s="32" customFormat="1">
      <c r="B160" s="37">
        <v>95</v>
      </c>
      <c r="C160" s="27" t="s">
        <v>272</v>
      </c>
      <c r="D160" s="27" t="s">
        <v>306</v>
      </c>
      <c r="E160" s="27" t="s">
        <v>194</v>
      </c>
      <c r="F160" s="27" t="s">
        <v>169</v>
      </c>
      <c r="G160" s="27" t="s">
        <v>77</v>
      </c>
      <c r="H160" s="27"/>
      <c r="I160" s="27"/>
      <c r="J160" s="49" t="s">
        <v>72</v>
      </c>
      <c r="K160" s="29">
        <v>26105.31</v>
      </c>
      <c r="L160" s="30">
        <v>43206</v>
      </c>
      <c r="M160" s="58">
        <v>0.33329999999999999</v>
      </c>
      <c r="N160" s="58">
        <v>0.33329999999999999</v>
      </c>
      <c r="O160" s="65">
        <f t="shared" si="4"/>
        <v>0.22219999999999998</v>
      </c>
      <c r="P160" s="34">
        <f t="shared" si="3"/>
        <v>8700.8998229999997</v>
      </c>
      <c r="Q160" s="34">
        <v>5800.5998819999995</v>
      </c>
      <c r="R160" s="35">
        <f t="shared" si="1"/>
        <v>20304.710118000003</v>
      </c>
      <c r="S160" s="74"/>
    </row>
    <row r="161" spans="2:20" s="32" customFormat="1">
      <c r="B161" s="37">
        <v>95</v>
      </c>
      <c r="C161" s="27" t="s">
        <v>273</v>
      </c>
      <c r="D161" s="27" t="s">
        <v>306</v>
      </c>
      <c r="E161" s="27" t="s">
        <v>194</v>
      </c>
      <c r="F161" s="27" t="s">
        <v>169</v>
      </c>
      <c r="G161" s="27" t="s">
        <v>77</v>
      </c>
      <c r="H161" s="27"/>
      <c r="I161" s="27"/>
      <c r="J161" s="49" t="s">
        <v>72</v>
      </c>
      <c r="K161" s="29">
        <v>47999.99</v>
      </c>
      <c r="L161" s="30">
        <v>43206</v>
      </c>
      <c r="M161" s="58">
        <v>0.33329999999999999</v>
      </c>
      <c r="N161" s="58">
        <v>0.33329999999999999</v>
      </c>
      <c r="O161" s="65">
        <f t="shared" si="4"/>
        <v>0.22220000000000001</v>
      </c>
      <c r="P161" s="34">
        <f t="shared" si="3"/>
        <v>15998.396666999999</v>
      </c>
      <c r="Q161" s="34">
        <v>10665.597777999999</v>
      </c>
      <c r="R161" s="35">
        <f t="shared" si="1"/>
        <v>37334.392221999995</v>
      </c>
      <c r="S161" s="74"/>
    </row>
    <row r="162" spans="2:20" s="32" customFormat="1">
      <c r="B162" s="37">
        <v>95</v>
      </c>
      <c r="C162" s="27" t="s">
        <v>274</v>
      </c>
      <c r="D162" s="27" t="s">
        <v>306</v>
      </c>
      <c r="E162" s="27" t="s">
        <v>194</v>
      </c>
      <c r="F162" s="27" t="s">
        <v>169</v>
      </c>
      <c r="G162" s="27" t="s">
        <v>77</v>
      </c>
      <c r="H162" s="27"/>
      <c r="I162" s="27"/>
      <c r="J162" s="49" t="s">
        <v>72</v>
      </c>
      <c r="K162" s="29">
        <v>127930.37</v>
      </c>
      <c r="L162" s="30">
        <v>43206</v>
      </c>
      <c r="M162" s="58">
        <v>0.33329999999999999</v>
      </c>
      <c r="N162" s="58">
        <v>0.33329999999999999</v>
      </c>
      <c r="O162" s="65">
        <f t="shared" si="4"/>
        <v>0.22219999999999998</v>
      </c>
      <c r="P162" s="34">
        <f t="shared" si="3"/>
        <v>42639.192320999995</v>
      </c>
      <c r="Q162" s="34">
        <v>28426.128213999997</v>
      </c>
      <c r="R162" s="35">
        <f t="shared" si="1"/>
        <v>99504.241785999999</v>
      </c>
      <c r="S162" s="74"/>
    </row>
    <row r="163" spans="2:20" s="32" customFormat="1">
      <c r="B163" s="37">
        <v>150528</v>
      </c>
      <c r="C163" s="27" t="s">
        <v>275</v>
      </c>
      <c r="D163" s="27" t="s">
        <v>306</v>
      </c>
      <c r="E163" s="27" t="s">
        <v>195</v>
      </c>
      <c r="F163" s="27" t="s">
        <v>344</v>
      </c>
      <c r="G163" s="27" t="s">
        <v>77</v>
      </c>
      <c r="H163" s="27"/>
      <c r="I163" s="27"/>
      <c r="J163" s="49" t="s">
        <v>72</v>
      </c>
      <c r="K163" s="29">
        <v>22825</v>
      </c>
      <c r="L163" s="30">
        <v>41997</v>
      </c>
      <c r="M163" s="58">
        <v>0.33329999999999999</v>
      </c>
      <c r="N163" s="59">
        <v>0</v>
      </c>
      <c r="O163" s="65">
        <f t="shared" si="4"/>
        <v>1</v>
      </c>
      <c r="P163" s="34">
        <f t="shared" si="3"/>
        <v>0</v>
      </c>
      <c r="Q163" s="34">
        <v>22825</v>
      </c>
      <c r="R163" s="35">
        <f t="shared" si="1"/>
        <v>0</v>
      </c>
      <c r="S163" s="74"/>
    </row>
    <row r="164" spans="2:20" s="32" customFormat="1">
      <c r="B164" s="37">
        <v>1418238</v>
      </c>
      <c r="C164" s="27" t="s">
        <v>276</v>
      </c>
      <c r="D164" s="27" t="s">
        <v>306</v>
      </c>
      <c r="E164" s="27" t="s">
        <v>198</v>
      </c>
      <c r="F164" s="27" t="s">
        <v>330</v>
      </c>
      <c r="G164" s="27" t="s">
        <v>77</v>
      </c>
      <c r="H164" s="27"/>
      <c r="I164" s="27"/>
      <c r="J164" s="49" t="s">
        <v>72</v>
      </c>
      <c r="K164" s="29">
        <v>3450.0023999999999</v>
      </c>
      <c r="L164" s="30">
        <v>42815</v>
      </c>
      <c r="M164" s="58">
        <v>0.33329999999999999</v>
      </c>
      <c r="N164" s="58">
        <v>0.33329999999999999</v>
      </c>
      <c r="O164" s="65">
        <f t="shared" si="4"/>
        <v>0.58327499999999999</v>
      </c>
      <c r="P164" s="34">
        <f t="shared" si="3"/>
        <v>1149.88579992</v>
      </c>
      <c r="Q164" s="34">
        <v>2012.3001498599999</v>
      </c>
      <c r="R164" s="35">
        <f t="shared" si="1"/>
        <v>1437.7022501399999</v>
      </c>
      <c r="S164" s="74"/>
    </row>
    <row r="165" spans="2:20" s="32" customFormat="1">
      <c r="B165" s="37">
        <v>150552</v>
      </c>
      <c r="C165" s="27" t="s">
        <v>277</v>
      </c>
      <c r="D165" s="27" t="s">
        <v>306</v>
      </c>
      <c r="E165" s="27" t="s">
        <v>199</v>
      </c>
      <c r="F165" s="27" t="s">
        <v>345</v>
      </c>
      <c r="G165" s="27" t="s">
        <v>77</v>
      </c>
      <c r="H165" s="27"/>
      <c r="I165" s="27"/>
      <c r="J165" s="49" t="s">
        <v>72</v>
      </c>
      <c r="K165" s="29">
        <v>16240</v>
      </c>
      <c r="L165" s="30">
        <v>42075</v>
      </c>
      <c r="M165" s="58">
        <v>0.33329999999999999</v>
      </c>
      <c r="N165" s="59">
        <v>0</v>
      </c>
      <c r="O165" s="65">
        <f t="shared" si="4"/>
        <v>1</v>
      </c>
      <c r="P165" s="34">
        <f t="shared" si="3"/>
        <v>0</v>
      </c>
      <c r="Q165" s="34">
        <v>16240</v>
      </c>
      <c r="R165" s="35">
        <f t="shared" si="1"/>
        <v>0</v>
      </c>
      <c r="S165" s="74"/>
    </row>
    <row r="166" spans="2:20" s="32" customFormat="1">
      <c r="B166" s="37">
        <v>1418162</v>
      </c>
      <c r="C166" s="27" t="s">
        <v>278</v>
      </c>
      <c r="D166" s="27" t="s">
        <v>306</v>
      </c>
      <c r="E166" s="27" t="s">
        <v>199</v>
      </c>
      <c r="F166" s="27" t="s">
        <v>334</v>
      </c>
      <c r="G166" s="27" t="s">
        <v>77</v>
      </c>
      <c r="H166" s="27"/>
      <c r="I166" s="27"/>
      <c r="J166" s="49" t="s">
        <v>72</v>
      </c>
      <c r="K166" s="29">
        <v>15595</v>
      </c>
      <c r="L166" s="30">
        <v>42317</v>
      </c>
      <c r="M166" s="58">
        <v>0.33329999999999999</v>
      </c>
      <c r="N166" s="59">
        <v>0</v>
      </c>
      <c r="O166" s="65">
        <f t="shared" si="4"/>
        <v>1</v>
      </c>
      <c r="P166" s="34">
        <f t="shared" si="3"/>
        <v>0</v>
      </c>
      <c r="Q166" s="34">
        <v>15595</v>
      </c>
      <c r="R166" s="35">
        <f t="shared" si="1"/>
        <v>0</v>
      </c>
      <c r="S166" s="74"/>
    </row>
    <row r="167" spans="2:20" s="32" customFormat="1">
      <c r="B167" s="37">
        <v>150553</v>
      </c>
      <c r="C167" s="27" t="s">
        <v>279</v>
      </c>
      <c r="D167" s="27" t="s">
        <v>306</v>
      </c>
      <c r="E167" s="27" t="s">
        <v>199</v>
      </c>
      <c r="F167" s="27" t="s">
        <v>346</v>
      </c>
      <c r="G167" s="27" t="s">
        <v>77</v>
      </c>
      <c r="H167" s="27"/>
      <c r="I167" s="27"/>
      <c r="J167" s="49" t="s">
        <v>72</v>
      </c>
      <c r="K167" s="29">
        <v>6950</v>
      </c>
      <c r="L167" s="30">
        <v>42187</v>
      </c>
      <c r="M167" s="58">
        <v>0.33329999999999999</v>
      </c>
      <c r="N167" s="59">
        <v>0</v>
      </c>
      <c r="O167" s="65">
        <f t="shared" si="4"/>
        <v>1</v>
      </c>
      <c r="P167" s="34">
        <f t="shared" si="3"/>
        <v>0</v>
      </c>
      <c r="Q167" s="34">
        <v>6950</v>
      </c>
      <c r="R167" s="35">
        <f t="shared" si="1"/>
        <v>0</v>
      </c>
      <c r="S167" s="74"/>
    </row>
    <row r="168" spans="2:20" s="32" customFormat="1">
      <c r="B168" s="37">
        <v>150547</v>
      </c>
      <c r="C168" s="27" t="s">
        <v>280</v>
      </c>
      <c r="D168" s="27" t="s">
        <v>306</v>
      </c>
      <c r="E168" s="27" t="s">
        <v>189</v>
      </c>
      <c r="F168" s="27" t="s">
        <v>346</v>
      </c>
      <c r="G168" s="27" t="s">
        <v>77</v>
      </c>
      <c r="H168" s="27"/>
      <c r="I168" s="27"/>
      <c r="J168" s="49" t="s">
        <v>72</v>
      </c>
      <c r="K168" s="29">
        <v>4640</v>
      </c>
      <c r="L168" s="30">
        <v>42187</v>
      </c>
      <c r="M168" s="58">
        <v>0.33329999999999999</v>
      </c>
      <c r="N168" s="59">
        <v>0</v>
      </c>
      <c r="O168" s="65">
        <f t="shared" si="4"/>
        <v>1</v>
      </c>
      <c r="P168" s="34">
        <f t="shared" si="3"/>
        <v>0</v>
      </c>
      <c r="Q168" s="34">
        <v>4640</v>
      </c>
      <c r="R168" s="35">
        <f t="shared" si="1"/>
        <v>0</v>
      </c>
      <c r="S168" s="74"/>
    </row>
    <row r="169" spans="2:20" s="32" customFormat="1">
      <c r="B169" s="37">
        <v>10571</v>
      </c>
      <c r="C169" s="27" t="s">
        <v>281</v>
      </c>
      <c r="D169" s="27" t="s">
        <v>306</v>
      </c>
      <c r="E169" s="27" t="s">
        <v>316</v>
      </c>
      <c r="F169" s="27" t="s">
        <v>347</v>
      </c>
      <c r="G169" s="27" t="s">
        <v>77</v>
      </c>
      <c r="H169" s="27"/>
      <c r="I169" s="27"/>
      <c r="J169" s="49" t="s">
        <v>72</v>
      </c>
      <c r="K169" s="29">
        <v>36850</v>
      </c>
      <c r="L169" s="30">
        <v>42506</v>
      </c>
      <c r="M169" s="58">
        <v>0.33329999999999999</v>
      </c>
      <c r="N169" s="59">
        <v>0.33</v>
      </c>
      <c r="O169" s="65">
        <f t="shared" si="4"/>
        <v>0.86102499999999993</v>
      </c>
      <c r="P169" s="34">
        <f t="shared" si="3"/>
        <v>12160.5</v>
      </c>
      <c r="Q169" s="34">
        <v>31728.771249999998</v>
      </c>
      <c r="R169" s="35">
        <f t="shared" si="1"/>
        <v>5121.228750000002</v>
      </c>
      <c r="S169" s="74"/>
      <c r="T169" s="73"/>
    </row>
    <row r="170" spans="2:20" s="32" customFormat="1">
      <c r="B170" s="37">
        <v>150514</v>
      </c>
      <c r="C170" s="27" t="s">
        <v>282</v>
      </c>
      <c r="D170" s="27" t="s">
        <v>306</v>
      </c>
      <c r="E170" s="27" t="s">
        <v>316</v>
      </c>
      <c r="F170" s="27" t="s">
        <v>348</v>
      </c>
      <c r="G170" s="27" t="s">
        <v>77</v>
      </c>
      <c r="H170" s="27"/>
      <c r="I170" s="27"/>
      <c r="J170" s="49" t="s">
        <v>72</v>
      </c>
      <c r="K170" s="29">
        <v>18980.001199999999</v>
      </c>
      <c r="L170" s="30">
        <v>42619</v>
      </c>
      <c r="M170" s="58">
        <v>0.33329999999999999</v>
      </c>
      <c r="N170" s="59">
        <v>0.24997499999999997</v>
      </c>
      <c r="O170" s="65">
        <f t="shared" si="4"/>
        <v>0.74992499999999995</v>
      </c>
      <c r="P170" s="34">
        <f t="shared" si="3"/>
        <v>4744.5257999699988</v>
      </c>
      <c r="Q170" s="34">
        <v>14233.577399909998</v>
      </c>
      <c r="R170" s="35">
        <f t="shared" si="1"/>
        <v>4746.4238000900004</v>
      </c>
      <c r="S170" s="74"/>
    </row>
    <row r="171" spans="2:20" s="32" customFormat="1">
      <c r="B171" s="37">
        <v>11411</v>
      </c>
      <c r="C171" s="27" t="s">
        <v>243</v>
      </c>
      <c r="D171" s="27" t="s">
        <v>306</v>
      </c>
      <c r="E171" s="27" t="s">
        <v>316</v>
      </c>
      <c r="F171" s="27" t="s">
        <v>325</v>
      </c>
      <c r="G171" s="27" t="s">
        <v>77</v>
      </c>
      <c r="H171" s="27"/>
      <c r="I171" s="27"/>
      <c r="J171" s="49" t="s">
        <v>72</v>
      </c>
      <c r="K171" s="29">
        <v>2999.09</v>
      </c>
      <c r="L171" s="30">
        <v>42685</v>
      </c>
      <c r="M171" s="58">
        <v>0.33329999999999999</v>
      </c>
      <c r="N171" s="59">
        <v>0.30552499999999999</v>
      </c>
      <c r="O171" s="65">
        <f t="shared" si="4"/>
        <v>0.69437499999999985</v>
      </c>
      <c r="P171" s="34">
        <f t="shared" si="3"/>
        <v>916.29697225000007</v>
      </c>
      <c r="Q171" s="34">
        <v>2082.4931187499997</v>
      </c>
      <c r="R171" s="35">
        <f t="shared" si="1"/>
        <v>916.59688125000048</v>
      </c>
      <c r="S171" s="74"/>
    </row>
    <row r="172" spans="2:20" s="32" customFormat="1">
      <c r="B172" s="37">
        <v>1488</v>
      </c>
      <c r="C172" s="27" t="s">
        <v>283</v>
      </c>
      <c r="D172" s="27" t="s">
        <v>306</v>
      </c>
      <c r="E172" s="27" t="s">
        <v>316</v>
      </c>
      <c r="F172" s="27" t="s">
        <v>328</v>
      </c>
      <c r="G172" s="27" t="s">
        <v>77</v>
      </c>
      <c r="H172" s="27"/>
      <c r="I172" s="27"/>
      <c r="J172" s="49" t="s">
        <v>72</v>
      </c>
      <c r="K172" s="29">
        <v>39208</v>
      </c>
      <c r="L172" s="30">
        <v>42725</v>
      </c>
      <c r="M172" s="58">
        <v>0.33329999999999999</v>
      </c>
      <c r="N172" s="58">
        <v>0.33329999999999999</v>
      </c>
      <c r="O172" s="65">
        <f t="shared" si="4"/>
        <v>0.66659999999999997</v>
      </c>
      <c r="P172" s="34">
        <f t="shared" si="3"/>
        <v>13068.026399999999</v>
      </c>
      <c r="Q172" s="34">
        <v>26136.052799999998</v>
      </c>
      <c r="R172" s="35">
        <f t="shared" si="1"/>
        <v>13071.947200000002</v>
      </c>
      <c r="S172" s="74"/>
    </row>
    <row r="173" spans="2:20" s="32" customFormat="1">
      <c r="B173" s="37">
        <v>1845</v>
      </c>
      <c r="C173" s="27" t="s">
        <v>245</v>
      </c>
      <c r="D173" s="27" t="s">
        <v>306</v>
      </c>
      <c r="E173" s="27" t="s">
        <v>316</v>
      </c>
      <c r="F173" s="27" t="s">
        <v>328</v>
      </c>
      <c r="G173" s="27" t="s">
        <v>77</v>
      </c>
      <c r="H173" s="27"/>
      <c r="I173" s="27"/>
      <c r="J173" s="49" t="s">
        <v>72</v>
      </c>
      <c r="K173" s="29">
        <v>7180.4</v>
      </c>
      <c r="L173" s="30">
        <v>42725</v>
      </c>
      <c r="M173" s="58">
        <v>0.33329999999999999</v>
      </c>
      <c r="N173" s="58">
        <v>0.33329999999999999</v>
      </c>
      <c r="O173" s="65">
        <f t="shared" si="4"/>
        <v>0.66659999999999997</v>
      </c>
      <c r="P173" s="34">
        <f t="shared" si="3"/>
        <v>2393.22732</v>
      </c>
      <c r="Q173" s="34">
        <v>4786.4546399999999</v>
      </c>
      <c r="R173" s="35">
        <f t="shared" si="1"/>
        <v>2393.9453599999997</v>
      </c>
      <c r="S173" s="74"/>
    </row>
    <row r="174" spans="2:20" s="32" customFormat="1">
      <c r="B174" s="37">
        <v>58261</v>
      </c>
      <c r="C174" s="27" t="s">
        <v>284</v>
      </c>
      <c r="D174" s="27" t="s">
        <v>306</v>
      </c>
      <c r="E174" s="27" t="s">
        <v>316</v>
      </c>
      <c r="F174" s="27" t="s">
        <v>349</v>
      </c>
      <c r="G174" s="27" t="s">
        <v>77</v>
      </c>
      <c r="H174" s="27"/>
      <c r="I174" s="27"/>
      <c r="J174" s="49" t="s">
        <v>72</v>
      </c>
      <c r="K174" s="29">
        <v>11970</v>
      </c>
      <c r="L174" s="30">
        <v>42380</v>
      </c>
      <c r="M174" s="58">
        <v>0.33329999999999999</v>
      </c>
      <c r="N174" s="59">
        <v>2.7774999999999998E-2</v>
      </c>
      <c r="O174" s="65">
        <f t="shared" si="4"/>
        <v>0.97212500000000002</v>
      </c>
      <c r="P174" s="34">
        <f t="shared" si="3"/>
        <v>332.46674999999999</v>
      </c>
      <c r="Q174" s="34">
        <v>11636.33625</v>
      </c>
      <c r="R174" s="35">
        <f t="shared" si="1"/>
        <v>333.66374999999971</v>
      </c>
      <c r="S174" s="74"/>
    </row>
    <row r="175" spans="2:20" s="32" customFormat="1">
      <c r="B175" s="37">
        <v>150586</v>
      </c>
      <c r="C175" s="27" t="s">
        <v>257</v>
      </c>
      <c r="D175" s="27" t="s">
        <v>306</v>
      </c>
      <c r="E175" s="27" t="s">
        <v>316</v>
      </c>
      <c r="F175" s="27" t="s">
        <v>334</v>
      </c>
      <c r="G175" s="27" t="s">
        <v>77</v>
      </c>
      <c r="H175" s="27"/>
      <c r="I175" s="27"/>
      <c r="J175" s="49" t="s">
        <v>72</v>
      </c>
      <c r="K175" s="29">
        <v>37030.01</v>
      </c>
      <c r="L175" s="30">
        <v>42317</v>
      </c>
      <c r="M175" s="58">
        <v>0.33329999999999999</v>
      </c>
      <c r="N175" s="59">
        <v>0</v>
      </c>
      <c r="O175" s="65">
        <f t="shared" si="4"/>
        <v>1</v>
      </c>
      <c r="P175" s="34">
        <f t="shared" si="3"/>
        <v>0</v>
      </c>
      <c r="Q175" s="34">
        <v>37030.01</v>
      </c>
      <c r="R175" s="35">
        <f t="shared" si="1"/>
        <v>0</v>
      </c>
      <c r="S175" s="74"/>
    </row>
    <row r="176" spans="2:20" s="32" customFormat="1">
      <c r="B176" s="37" t="s">
        <v>231</v>
      </c>
      <c r="C176" s="27" t="s">
        <v>285</v>
      </c>
      <c r="D176" s="27" t="s">
        <v>306</v>
      </c>
      <c r="E176" s="27" t="s">
        <v>316</v>
      </c>
      <c r="F176" s="27" t="s">
        <v>334</v>
      </c>
      <c r="G176" s="27" t="s">
        <v>77</v>
      </c>
      <c r="H176" s="27"/>
      <c r="I176" s="27"/>
      <c r="J176" s="49" t="s">
        <v>72</v>
      </c>
      <c r="K176" s="29">
        <v>31190.01</v>
      </c>
      <c r="L176" s="30">
        <v>42317</v>
      </c>
      <c r="M176" s="58">
        <v>0.33329999999999999</v>
      </c>
      <c r="N176" s="59">
        <v>0</v>
      </c>
      <c r="O176" s="65">
        <f t="shared" si="4"/>
        <v>1</v>
      </c>
      <c r="P176" s="34">
        <f t="shared" si="3"/>
        <v>0</v>
      </c>
      <c r="Q176" s="34">
        <v>31190.01</v>
      </c>
      <c r="R176" s="35">
        <f t="shared" si="1"/>
        <v>0</v>
      </c>
      <c r="S176" s="74"/>
    </row>
    <row r="177" spans="2:19" s="32" customFormat="1">
      <c r="B177" s="37">
        <v>150590</v>
      </c>
      <c r="C177" s="27" t="s">
        <v>286</v>
      </c>
      <c r="D177" s="27" t="s">
        <v>306</v>
      </c>
      <c r="E177" s="27" t="s">
        <v>317</v>
      </c>
      <c r="F177" s="27" t="s">
        <v>334</v>
      </c>
      <c r="G177" s="27" t="s">
        <v>77</v>
      </c>
      <c r="H177" s="27"/>
      <c r="I177" s="27"/>
      <c r="J177" s="49" t="s">
        <v>72</v>
      </c>
      <c r="K177" s="29">
        <v>53865</v>
      </c>
      <c r="L177" s="30">
        <v>42317</v>
      </c>
      <c r="M177" s="58">
        <v>0.33329999999999999</v>
      </c>
      <c r="N177" s="59">
        <v>0</v>
      </c>
      <c r="O177" s="65">
        <f t="shared" si="4"/>
        <v>1</v>
      </c>
      <c r="P177" s="34">
        <f t="shared" si="3"/>
        <v>0</v>
      </c>
      <c r="Q177" s="34">
        <v>53865</v>
      </c>
      <c r="R177" s="35">
        <f t="shared" si="1"/>
        <v>0</v>
      </c>
      <c r="S177" s="74"/>
    </row>
    <row r="178" spans="2:19" s="32" customFormat="1">
      <c r="B178" s="37">
        <v>141851</v>
      </c>
      <c r="C178" s="27" t="s">
        <v>287</v>
      </c>
      <c r="D178" s="27" t="s">
        <v>306</v>
      </c>
      <c r="E178" s="27" t="s">
        <v>316</v>
      </c>
      <c r="F178" s="27" t="s">
        <v>350</v>
      </c>
      <c r="G178" s="27" t="s">
        <v>77</v>
      </c>
      <c r="H178" s="27"/>
      <c r="I178" s="27"/>
      <c r="J178" s="49" t="s">
        <v>72</v>
      </c>
      <c r="K178" s="29">
        <v>11600</v>
      </c>
      <c r="L178" s="30">
        <v>42803</v>
      </c>
      <c r="M178" s="58">
        <v>0.33329999999999999</v>
      </c>
      <c r="N178" s="58">
        <v>0.33329999999999999</v>
      </c>
      <c r="O178" s="65">
        <f t="shared" si="4"/>
        <v>0.58327499999999999</v>
      </c>
      <c r="P178" s="34">
        <f t="shared" si="3"/>
        <v>3866.2799999999997</v>
      </c>
      <c r="Q178" s="34">
        <v>6765.99</v>
      </c>
      <c r="R178" s="35">
        <f t="shared" si="1"/>
        <v>4834.01</v>
      </c>
      <c r="S178" s="74"/>
    </row>
    <row r="179" spans="2:19" s="32" customFormat="1">
      <c r="B179" s="37">
        <v>141852</v>
      </c>
      <c r="C179" s="27" t="s">
        <v>288</v>
      </c>
      <c r="D179" s="27" t="s">
        <v>306</v>
      </c>
      <c r="E179" s="27" t="s">
        <v>316</v>
      </c>
      <c r="F179" s="27" t="s">
        <v>350</v>
      </c>
      <c r="G179" s="27" t="s">
        <v>77</v>
      </c>
      <c r="H179" s="27"/>
      <c r="I179" s="27"/>
      <c r="J179" s="49" t="s">
        <v>72</v>
      </c>
      <c r="K179" s="29">
        <v>3999</v>
      </c>
      <c r="L179" s="30">
        <v>42803</v>
      </c>
      <c r="M179" s="58">
        <v>0.33329999999999999</v>
      </c>
      <c r="N179" s="58">
        <v>0.33329999999999999</v>
      </c>
      <c r="O179" s="65">
        <f t="shared" si="4"/>
        <v>0.58327499999999999</v>
      </c>
      <c r="P179" s="34">
        <f t="shared" si="3"/>
        <v>1332.8667</v>
      </c>
      <c r="Q179" s="34">
        <v>2332.516725</v>
      </c>
      <c r="R179" s="35">
        <f t="shared" si="1"/>
        <v>1666.483275</v>
      </c>
      <c r="S179" s="74"/>
    </row>
    <row r="180" spans="2:19" s="32" customFormat="1">
      <c r="B180" s="37">
        <v>150421</v>
      </c>
      <c r="C180" s="27" t="s">
        <v>289</v>
      </c>
      <c r="D180" s="27" t="s">
        <v>306</v>
      </c>
      <c r="E180" s="27" t="s">
        <v>200</v>
      </c>
      <c r="F180" s="27" t="s">
        <v>338</v>
      </c>
      <c r="G180" s="27" t="s">
        <v>77</v>
      </c>
      <c r="H180" s="27"/>
      <c r="I180" s="27"/>
      <c r="J180" s="49" t="s">
        <v>72</v>
      </c>
      <c r="K180" s="29">
        <v>3100</v>
      </c>
      <c r="L180" s="30">
        <v>42335</v>
      </c>
      <c r="M180" s="58">
        <v>0.33329999999999999</v>
      </c>
      <c r="N180" s="59">
        <v>0</v>
      </c>
      <c r="O180" s="65">
        <f t="shared" si="4"/>
        <v>1</v>
      </c>
      <c r="P180" s="34">
        <f t="shared" si="3"/>
        <v>0</v>
      </c>
      <c r="Q180" s="34">
        <v>3100</v>
      </c>
      <c r="R180" s="35">
        <f t="shared" si="1"/>
        <v>0</v>
      </c>
      <c r="S180" s="74"/>
    </row>
    <row r="181" spans="2:19" s="32" customFormat="1">
      <c r="B181" s="37">
        <v>1841</v>
      </c>
      <c r="C181" s="27" t="s">
        <v>283</v>
      </c>
      <c r="D181" s="27" t="s">
        <v>306</v>
      </c>
      <c r="E181" s="27" t="s">
        <v>318</v>
      </c>
      <c r="F181" s="27" t="s">
        <v>328</v>
      </c>
      <c r="G181" s="27" t="s">
        <v>77</v>
      </c>
      <c r="H181" s="27"/>
      <c r="I181" s="27"/>
      <c r="J181" s="49" t="s">
        <v>72</v>
      </c>
      <c r="K181" s="29">
        <v>39208</v>
      </c>
      <c r="L181" s="30">
        <v>42725</v>
      </c>
      <c r="M181" s="58">
        <v>0.33329999999999999</v>
      </c>
      <c r="N181" s="58">
        <v>0.33329999999999999</v>
      </c>
      <c r="O181" s="65">
        <f t="shared" si="4"/>
        <v>0.66659999999999997</v>
      </c>
      <c r="P181" s="34">
        <f t="shared" si="3"/>
        <v>13068.026399999999</v>
      </c>
      <c r="Q181" s="34">
        <v>26136.052799999998</v>
      </c>
      <c r="R181" s="35">
        <f t="shared" si="1"/>
        <v>13071.947200000002</v>
      </c>
      <c r="S181" s="74"/>
    </row>
    <row r="182" spans="2:19" s="32" customFormat="1">
      <c r="B182" s="37">
        <v>1842</v>
      </c>
      <c r="C182" s="27" t="s">
        <v>290</v>
      </c>
      <c r="D182" s="27" t="s">
        <v>306</v>
      </c>
      <c r="E182" s="27" t="s">
        <v>318</v>
      </c>
      <c r="F182" s="27" t="s">
        <v>328</v>
      </c>
      <c r="G182" s="27" t="s">
        <v>77</v>
      </c>
      <c r="H182" s="27"/>
      <c r="I182" s="27"/>
      <c r="J182" s="49" t="s">
        <v>72</v>
      </c>
      <c r="K182" s="29">
        <v>39904</v>
      </c>
      <c r="L182" s="30">
        <v>42725</v>
      </c>
      <c r="M182" s="58">
        <v>0.33329999999999999</v>
      </c>
      <c r="N182" s="58">
        <v>0.33329999999999999</v>
      </c>
      <c r="O182" s="65">
        <f t="shared" si="4"/>
        <v>0.66659999999999997</v>
      </c>
      <c r="P182" s="34">
        <f t="shared" si="3"/>
        <v>13300.003199999999</v>
      </c>
      <c r="Q182" s="34">
        <v>26600.006399999998</v>
      </c>
      <c r="R182" s="35">
        <f t="shared" si="1"/>
        <v>13303.993600000002</v>
      </c>
      <c r="S182" s="74"/>
    </row>
    <row r="183" spans="2:19" s="32" customFormat="1">
      <c r="B183" s="37">
        <v>1843</v>
      </c>
      <c r="C183" s="27" t="s">
        <v>245</v>
      </c>
      <c r="D183" s="27" t="s">
        <v>306</v>
      </c>
      <c r="E183" s="27" t="s">
        <v>318</v>
      </c>
      <c r="F183" s="27" t="s">
        <v>328</v>
      </c>
      <c r="G183" s="27" t="s">
        <v>77</v>
      </c>
      <c r="H183" s="27"/>
      <c r="I183" s="27"/>
      <c r="J183" s="49" t="s">
        <v>72</v>
      </c>
      <c r="K183" s="29">
        <v>7180.4</v>
      </c>
      <c r="L183" s="30">
        <v>42725</v>
      </c>
      <c r="M183" s="58">
        <v>0.33329999999999999</v>
      </c>
      <c r="N183" s="58">
        <v>0.33329999999999999</v>
      </c>
      <c r="O183" s="65">
        <f t="shared" si="4"/>
        <v>0.66659999999999997</v>
      </c>
      <c r="P183" s="34">
        <f t="shared" si="3"/>
        <v>2393.22732</v>
      </c>
      <c r="Q183" s="34">
        <v>4786.4546399999999</v>
      </c>
      <c r="R183" s="35">
        <f t="shared" si="1"/>
        <v>2393.9453599999997</v>
      </c>
      <c r="S183" s="74"/>
    </row>
    <row r="184" spans="2:19" s="32" customFormat="1">
      <c r="B184" s="37">
        <v>150446</v>
      </c>
      <c r="C184" s="27" t="s">
        <v>291</v>
      </c>
      <c r="D184" s="27" t="s">
        <v>306</v>
      </c>
      <c r="E184" s="27" t="s">
        <v>318</v>
      </c>
      <c r="F184" s="27" t="s">
        <v>351</v>
      </c>
      <c r="G184" s="27" t="s">
        <v>77</v>
      </c>
      <c r="H184" s="27"/>
      <c r="I184" s="27"/>
      <c r="J184" s="49" t="s">
        <v>72</v>
      </c>
      <c r="K184" s="29">
        <v>17998</v>
      </c>
      <c r="L184" s="30">
        <v>42875</v>
      </c>
      <c r="M184" s="58">
        <v>0.33329999999999999</v>
      </c>
      <c r="N184" s="58">
        <v>0.33329999999999999</v>
      </c>
      <c r="O184" s="65">
        <f t="shared" si="4"/>
        <v>0.527725</v>
      </c>
      <c r="P184" s="34">
        <f t="shared" si="3"/>
        <v>5998.7334000000001</v>
      </c>
      <c r="Q184" s="34">
        <v>9497.9945499999994</v>
      </c>
      <c r="R184" s="35">
        <f t="shared" si="1"/>
        <v>8500.0054500000006</v>
      </c>
      <c r="S184" s="74"/>
    </row>
    <row r="185" spans="2:19" s="32" customFormat="1">
      <c r="B185" s="37">
        <v>709485</v>
      </c>
      <c r="C185" s="27" t="s">
        <v>276</v>
      </c>
      <c r="D185" s="27" t="s">
        <v>306</v>
      </c>
      <c r="E185" s="27" t="s">
        <v>202</v>
      </c>
      <c r="F185" s="27" t="s">
        <v>330</v>
      </c>
      <c r="G185" s="27" t="s">
        <v>77</v>
      </c>
      <c r="H185" s="27"/>
      <c r="I185" s="27"/>
      <c r="J185" s="49" t="s">
        <v>72</v>
      </c>
      <c r="K185" s="29">
        <v>3450.0023999999999</v>
      </c>
      <c r="L185" s="30">
        <v>42815</v>
      </c>
      <c r="M185" s="58">
        <v>0.33329999999999999</v>
      </c>
      <c r="N185" s="59">
        <v>0.33329999999999999</v>
      </c>
      <c r="O185" s="65">
        <f t="shared" si="4"/>
        <v>0.58327499999999999</v>
      </c>
      <c r="P185" s="34">
        <f t="shared" si="3"/>
        <v>1149.88579992</v>
      </c>
      <c r="Q185" s="34">
        <v>2012.3001498599999</v>
      </c>
      <c r="R185" s="35">
        <f t="shared" si="1"/>
        <v>1437.7022501399999</v>
      </c>
      <c r="S185" s="74"/>
    </row>
    <row r="186" spans="2:19" s="32" customFormat="1">
      <c r="B186" s="37">
        <v>1418103</v>
      </c>
      <c r="C186" s="27" t="s">
        <v>292</v>
      </c>
      <c r="D186" s="27" t="s">
        <v>306</v>
      </c>
      <c r="E186" s="27" t="s">
        <v>194</v>
      </c>
      <c r="F186" s="27" t="s">
        <v>153</v>
      </c>
      <c r="G186" s="27" t="s">
        <v>77</v>
      </c>
      <c r="H186" s="27"/>
      <c r="I186" s="27"/>
      <c r="J186" s="49" t="s">
        <v>72</v>
      </c>
      <c r="K186" s="29">
        <v>4500</v>
      </c>
      <c r="L186" s="30">
        <v>42736</v>
      </c>
      <c r="M186" s="58">
        <v>0.33329999999999999</v>
      </c>
      <c r="N186" s="58">
        <v>0.33329999999999999</v>
      </c>
      <c r="O186" s="65">
        <f t="shared" si="4"/>
        <v>0.63882499999999998</v>
      </c>
      <c r="P186" s="34">
        <f t="shared" si="3"/>
        <v>1499.85</v>
      </c>
      <c r="Q186" s="34">
        <v>2874.7125000000001</v>
      </c>
      <c r="R186" s="35">
        <f t="shared" si="1"/>
        <v>1625.2874999999999</v>
      </c>
      <c r="S186" s="74"/>
    </row>
    <row r="187" spans="2:19" s="32" customFormat="1">
      <c r="B187" s="37">
        <v>150502</v>
      </c>
      <c r="C187" s="27" t="s">
        <v>293</v>
      </c>
      <c r="D187" s="27" t="s">
        <v>306</v>
      </c>
      <c r="E187" s="27" t="s">
        <v>310</v>
      </c>
      <c r="F187" s="27" t="s">
        <v>352</v>
      </c>
      <c r="G187" s="27" t="s">
        <v>77</v>
      </c>
      <c r="H187" s="27"/>
      <c r="I187" s="27"/>
      <c r="J187" s="49" t="s">
        <v>72</v>
      </c>
      <c r="K187" s="29">
        <v>6060</v>
      </c>
      <c r="L187" s="30">
        <v>43070</v>
      </c>
      <c r="M187" s="58">
        <v>0.33329999999999999</v>
      </c>
      <c r="N187" s="58">
        <v>0.33329999999999999</v>
      </c>
      <c r="O187" s="65">
        <f t="shared" si="4"/>
        <v>0.33329999999999999</v>
      </c>
      <c r="P187" s="34">
        <f t="shared" si="3"/>
        <v>2019.798</v>
      </c>
      <c r="Q187" s="34">
        <v>2019.7979999999998</v>
      </c>
      <c r="R187" s="35">
        <f t="shared" si="1"/>
        <v>4040.2020000000002</v>
      </c>
      <c r="S187" s="74"/>
    </row>
    <row r="188" spans="2:19" s="32" customFormat="1">
      <c r="B188" s="37">
        <v>150503</v>
      </c>
      <c r="C188" s="27" t="s">
        <v>293</v>
      </c>
      <c r="D188" s="27" t="s">
        <v>306</v>
      </c>
      <c r="E188" s="27" t="s">
        <v>310</v>
      </c>
      <c r="F188" s="27" t="s">
        <v>352</v>
      </c>
      <c r="G188" s="27" t="s">
        <v>77</v>
      </c>
      <c r="H188" s="27"/>
      <c r="I188" s="27"/>
      <c r="J188" s="49" t="s">
        <v>72</v>
      </c>
      <c r="K188" s="29">
        <v>6060</v>
      </c>
      <c r="L188" s="30">
        <v>43070</v>
      </c>
      <c r="M188" s="58">
        <v>0.33329999999999999</v>
      </c>
      <c r="N188" s="58">
        <v>0.33329999999999999</v>
      </c>
      <c r="O188" s="65">
        <f t="shared" si="4"/>
        <v>0.33329999999999999</v>
      </c>
      <c r="P188" s="34">
        <f t="shared" si="3"/>
        <v>2019.798</v>
      </c>
      <c r="Q188" s="34">
        <v>2019.7979999999998</v>
      </c>
      <c r="R188" s="35">
        <f t="shared" si="1"/>
        <v>4040.2020000000002</v>
      </c>
      <c r="S188" s="74"/>
    </row>
    <row r="189" spans="2:19" s="32" customFormat="1">
      <c r="B189" s="37">
        <v>150504</v>
      </c>
      <c r="C189" s="27" t="s">
        <v>293</v>
      </c>
      <c r="D189" s="27" t="s">
        <v>306</v>
      </c>
      <c r="E189" s="27" t="s">
        <v>310</v>
      </c>
      <c r="F189" s="27" t="s">
        <v>352</v>
      </c>
      <c r="G189" s="27" t="s">
        <v>77</v>
      </c>
      <c r="H189" s="27"/>
      <c r="I189" s="27"/>
      <c r="J189" s="49" t="s">
        <v>72</v>
      </c>
      <c r="K189" s="29">
        <v>6060</v>
      </c>
      <c r="L189" s="30">
        <v>43070</v>
      </c>
      <c r="M189" s="58">
        <v>0.33329999999999999</v>
      </c>
      <c r="N189" s="58">
        <v>0.33329999999999999</v>
      </c>
      <c r="O189" s="65">
        <f t="shared" si="4"/>
        <v>0.33329999999999999</v>
      </c>
      <c r="P189" s="34">
        <f t="shared" si="3"/>
        <v>2019.798</v>
      </c>
      <c r="Q189" s="34">
        <v>2019.7979999999998</v>
      </c>
      <c r="R189" s="35">
        <f t="shared" si="1"/>
        <v>4040.2020000000002</v>
      </c>
      <c r="S189" s="74"/>
    </row>
    <row r="190" spans="2:19" s="32" customFormat="1">
      <c r="B190" s="37">
        <v>150505</v>
      </c>
      <c r="C190" s="27" t="s">
        <v>293</v>
      </c>
      <c r="D190" s="27" t="s">
        <v>306</v>
      </c>
      <c r="E190" s="27" t="s">
        <v>310</v>
      </c>
      <c r="F190" s="27" t="s">
        <v>352</v>
      </c>
      <c r="G190" s="27" t="s">
        <v>77</v>
      </c>
      <c r="H190" s="27"/>
      <c r="I190" s="27"/>
      <c r="J190" s="49" t="s">
        <v>72</v>
      </c>
      <c r="K190" s="29">
        <v>6060</v>
      </c>
      <c r="L190" s="30">
        <v>43070</v>
      </c>
      <c r="M190" s="58">
        <v>0.33329999999999999</v>
      </c>
      <c r="N190" s="58">
        <v>0.33329999999999999</v>
      </c>
      <c r="O190" s="65">
        <f t="shared" si="4"/>
        <v>0.33329999999999999</v>
      </c>
      <c r="P190" s="34">
        <f t="shared" si="3"/>
        <v>2019.798</v>
      </c>
      <c r="Q190" s="34">
        <v>2019.7979999999998</v>
      </c>
      <c r="R190" s="35">
        <f t="shared" si="1"/>
        <v>4040.2020000000002</v>
      </c>
      <c r="S190" s="74"/>
    </row>
    <row r="191" spans="2:19" s="32" customFormat="1">
      <c r="B191" s="37">
        <v>150506</v>
      </c>
      <c r="C191" s="27" t="s">
        <v>293</v>
      </c>
      <c r="D191" s="27" t="s">
        <v>306</v>
      </c>
      <c r="E191" s="27" t="s">
        <v>310</v>
      </c>
      <c r="F191" s="27" t="s">
        <v>352</v>
      </c>
      <c r="G191" s="27" t="s">
        <v>77</v>
      </c>
      <c r="H191" s="27"/>
      <c r="I191" s="27"/>
      <c r="J191" s="49" t="s">
        <v>72</v>
      </c>
      <c r="K191" s="29">
        <v>6060</v>
      </c>
      <c r="L191" s="30">
        <v>43070</v>
      </c>
      <c r="M191" s="58">
        <v>0.33329999999999999</v>
      </c>
      <c r="N191" s="58">
        <v>0.33329999999999999</v>
      </c>
      <c r="O191" s="65">
        <f t="shared" si="4"/>
        <v>0.33329999999999999</v>
      </c>
      <c r="P191" s="34">
        <f t="shared" si="3"/>
        <v>2019.798</v>
      </c>
      <c r="Q191" s="34">
        <v>2019.7979999999998</v>
      </c>
      <c r="R191" s="35">
        <f t="shared" si="1"/>
        <v>4040.2020000000002</v>
      </c>
      <c r="S191" s="74"/>
    </row>
    <row r="192" spans="2:19" s="32" customFormat="1">
      <c r="B192" s="37">
        <v>1418243</v>
      </c>
      <c r="C192" s="27" t="s">
        <v>294</v>
      </c>
      <c r="D192" s="27" t="s">
        <v>306</v>
      </c>
      <c r="E192" s="27" t="s">
        <v>182</v>
      </c>
      <c r="F192" s="27" t="s">
        <v>353</v>
      </c>
      <c r="G192" s="27" t="s">
        <v>77</v>
      </c>
      <c r="H192" s="27"/>
      <c r="I192" s="27"/>
      <c r="J192" s="49" t="s">
        <v>72</v>
      </c>
      <c r="K192" s="29">
        <v>6690</v>
      </c>
      <c r="L192" s="30">
        <v>43074</v>
      </c>
      <c r="M192" s="58">
        <v>0.33329999999999999</v>
      </c>
      <c r="N192" s="58">
        <v>0.33329999999999999</v>
      </c>
      <c r="O192" s="65">
        <f t="shared" si="4"/>
        <v>0.33329999999999999</v>
      </c>
      <c r="P192" s="34">
        <f t="shared" si="3"/>
        <v>2229.777</v>
      </c>
      <c r="Q192" s="34">
        <v>2229.777</v>
      </c>
      <c r="R192" s="35">
        <f t="shared" si="1"/>
        <v>4460.223</v>
      </c>
      <c r="S192" s="74"/>
    </row>
    <row r="193" spans="2:19" s="32" customFormat="1">
      <c r="B193" s="37">
        <v>2532952</v>
      </c>
      <c r="C193" s="27" t="s">
        <v>295</v>
      </c>
      <c r="D193" s="27" t="s">
        <v>306</v>
      </c>
      <c r="E193" s="27" t="s">
        <v>319</v>
      </c>
      <c r="F193" s="27" t="s">
        <v>354</v>
      </c>
      <c r="G193" s="27" t="s">
        <v>77</v>
      </c>
      <c r="H193" s="27"/>
      <c r="I193" s="27"/>
      <c r="J193" s="49" t="s">
        <v>72</v>
      </c>
      <c r="K193" s="29">
        <v>7366</v>
      </c>
      <c r="L193" s="30">
        <v>43087</v>
      </c>
      <c r="M193" s="58">
        <v>0.33329999999999999</v>
      </c>
      <c r="N193" s="58">
        <v>0.33329999999999999</v>
      </c>
      <c r="O193" s="65">
        <f t="shared" si="4"/>
        <v>0.33329999999999999</v>
      </c>
      <c r="P193" s="34">
        <f t="shared" si="3"/>
        <v>2455.0877999999998</v>
      </c>
      <c r="Q193" s="34">
        <v>2455.0877999999998</v>
      </c>
      <c r="R193" s="35">
        <f t="shared" si="1"/>
        <v>4910.9122000000007</v>
      </c>
      <c r="S193" s="74"/>
    </row>
    <row r="194" spans="2:19" s="32" customFormat="1">
      <c r="B194" s="37">
        <v>150111</v>
      </c>
      <c r="C194" s="27" t="s">
        <v>296</v>
      </c>
      <c r="D194" s="27" t="s">
        <v>306</v>
      </c>
      <c r="E194" s="27" t="s">
        <v>190</v>
      </c>
      <c r="F194" s="27" t="s">
        <v>354</v>
      </c>
      <c r="G194" s="27" t="s">
        <v>77</v>
      </c>
      <c r="H194" s="27"/>
      <c r="I194" s="27"/>
      <c r="J194" s="49" t="s">
        <v>72</v>
      </c>
      <c r="K194" s="29">
        <v>5412.07</v>
      </c>
      <c r="L194" s="30">
        <v>43087</v>
      </c>
      <c r="M194" s="58">
        <v>0.33329999999999999</v>
      </c>
      <c r="N194" s="58">
        <v>0.33329999999999999</v>
      </c>
      <c r="O194" s="65">
        <f t="shared" si="4"/>
        <v>0.33330000000000004</v>
      </c>
      <c r="P194" s="34">
        <f t="shared" si="3"/>
        <v>1803.8429309999999</v>
      </c>
      <c r="Q194" s="34">
        <v>1803.8429310000001</v>
      </c>
      <c r="R194" s="35">
        <f t="shared" si="1"/>
        <v>3608.2270689999996</v>
      </c>
      <c r="S194" s="74"/>
    </row>
    <row r="195" spans="2:19" s="32" customFormat="1">
      <c r="B195" s="37">
        <v>2532954</v>
      </c>
      <c r="C195" s="27" t="s">
        <v>297</v>
      </c>
      <c r="D195" s="27" t="s">
        <v>306</v>
      </c>
      <c r="E195" s="27" t="s">
        <v>319</v>
      </c>
      <c r="F195" s="27" t="s">
        <v>354</v>
      </c>
      <c r="G195" s="27" t="s">
        <v>77</v>
      </c>
      <c r="H195" s="27"/>
      <c r="I195" s="27"/>
      <c r="J195" s="49" t="s">
        <v>72</v>
      </c>
      <c r="K195" s="29">
        <v>2818.8</v>
      </c>
      <c r="L195" s="30">
        <v>43087</v>
      </c>
      <c r="M195" s="58">
        <v>0.33329999999999999</v>
      </c>
      <c r="N195" s="58">
        <v>0.33329999999999999</v>
      </c>
      <c r="O195" s="65">
        <f t="shared" si="4"/>
        <v>0.33330140485312898</v>
      </c>
      <c r="P195" s="34">
        <f t="shared" si="3"/>
        <v>939.50603999999998</v>
      </c>
      <c r="Q195" s="34">
        <v>939.51</v>
      </c>
      <c r="R195" s="35">
        <f t="shared" si="1"/>
        <v>1879.2900000000002</v>
      </c>
      <c r="S195" s="74"/>
    </row>
    <row r="196" spans="2:19" s="32" customFormat="1">
      <c r="B196" s="37">
        <v>2532953</v>
      </c>
      <c r="C196" s="27" t="s">
        <v>297</v>
      </c>
      <c r="D196" s="27" t="s">
        <v>306</v>
      </c>
      <c r="E196" s="27" t="s">
        <v>319</v>
      </c>
      <c r="F196" s="27" t="s">
        <v>354</v>
      </c>
      <c r="G196" s="27" t="s">
        <v>77</v>
      </c>
      <c r="H196" s="27"/>
      <c r="I196" s="27"/>
      <c r="J196" s="49" t="s">
        <v>72</v>
      </c>
      <c r="K196" s="29">
        <v>2818.8</v>
      </c>
      <c r="L196" s="30">
        <v>43087</v>
      </c>
      <c r="M196" s="58">
        <v>0.33329999999999999</v>
      </c>
      <c r="N196" s="58">
        <v>0.33329999999999999</v>
      </c>
      <c r="O196" s="65">
        <f t="shared" si="4"/>
        <v>0.33330140485312898</v>
      </c>
      <c r="P196" s="34">
        <f t="shared" si="3"/>
        <v>939.50603999999998</v>
      </c>
      <c r="Q196" s="34">
        <v>939.51</v>
      </c>
      <c r="R196" s="35">
        <f t="shared" si="1"/>
        <v>1879.2900000000002</v>
      </c>
      <c r="S196" s="74"/>
    </row>
    <row r="197" spans="2:19" s="32" customFormat="1">
      <c r="B197" s="37">
        <v>2532955</v>
      </c>
      <c r="C197" s="27" t="s">
        <v>298</v>
      </c>
      <c r="D197" s="27" t="s">
        <v>306</v>
      </c>
      <c r="E197" s="27" t="s">
        <v>319</v>
      </c>
      <c r="F197" s="27" t="s">
        <v>354</v>
      </c>
      <c r="G197" s="27" t="s">
        <v>77</v>
      </c>
      <c r="H197" s="27"/>
      <c r="I197" s="27"/>
      <c r="J197" s="49" t="s">
        <v>72</v>
      </c>
      <c r="K197" s="29">
        <v>17400</v>
      </c>
      <c r="L197" s="30">
        <v>43087</v>
      </c>
      <c r="M197" s="58">
        <v>0.33329999999999999</v>
      </c>
      <c r="N197" s="58">
        <v>0.33329999999999999</v>
      </c>
      <c r="O197" s="65">
        <f t="shared" si="4"/>
        <v>0.33329999999999999</v>
      </c>
      <c r="P197" s="34">
        <f t="shared" si="3"/>
        <v>5799.42</v>
      </c>
      <c r="Q197" s="34">
        <v>5799.42</v>
      </c>
      <c r="R197" s="35">
        <f t="shared" si="1"/>
        <v>11600.58</v>
      </c>
      <c r="S197" s="74"/>
    </row>
    <row r="198" spans="2:19" s="32" customFormat="1">
      <c r="B198" s="37">
        <v>141802</v>
      </c>
      <c r="C198" s="27" t="s">
        <v>298</v>
      </c>
      <c r="D198" s="27" t="s">
        <v>306</v>
      </c>
      <c r="E198" s="27" t="s">
        <v>194</v>
      </c>
      <c r="F198" s="27" t="s">
        <v>354</v>
      </c>
      <c r="G198" s="27" t="s">
        <v>77</v>
      </c>
      <c r="H198" s="27"/>
      <c r="I198" s="27"/>
      <c r="J198" s="49" t="s">
        <v>72</v>
      </c>
      <c r="K198" s="29">
        <v>17400</v>
      </c>
      <c r="L198" s="30">
        <v>43087</v>
      </c>
      <c r="M198" s="58">
        <v>0.33329999999999999</v>
      </c>
      <c r="N198" s="58">
        <v>0.33329999999999999</v>
      </c>
      <c r="O198" s="65">
        <f t="shared" si="4"/>
        <v>0.33329999999999999</v>
      </c>
      <c r="P198" s="34">
        <f t="shared" si="3"/>
        <v>5799.42</v>
      </c>
      <c r="Q198" s="34">
        <v>5799.42</v>
      </c>
      <c r="R198" s="35">
        <f t="shared" si="1"/>
        <v>11600.58</v>
      </c>
      <c r="S198" s="74"/>
    </row>
    <row r="199" spans="2:19" s="32" customFormat="1">
      <c r="B199" s="37">
        <v>1418114</v>
      </c>
      <c r="C199" s="27" t="s">
        <v>299</v>
      </c>
      <c r="D199" s="27" t="s">
        <v>306</v>
      </c>
      <c r="E199" s="27" t="s">
        <v>190</v>
      </c>
      <c r="F199" s="27" t="s">
        <v>354</v>
      </c>
      <c r="G199" s="27" t="s">
        <v>77</v>
      </c>
      <c r="H199" s="27"/>
      <c r="I199" s="27"/>
      <c r="J199" s="49" t="s">
        <v>72</v>
      </c>
      <c r="K199" s="29">
        <v>17400</v>
      </c>
      <c r="L199" s="30">
        <v>43087</v>
      </c>
      <c r="M199" s="58">
        <v>0.33329999999999999</v>
      </c>
      <c r="N199" s="58">
        <v>0.33329999999999999</v>
      </c>
      <c r="O199" s="65">
        <f t="shared" si="4"/>
        <v>0.33329999999999999</v>
      </c>
      <c r="P199" s="34">
        <f t="shared" si="3"/>
        <v>5799.42</v>
      </c>
      <c r="Q199" s="34">
        <v>5799.42</v>
      </c>
      <c r="R199" s="35">
        <f t="shared" si="1"/>
        <v>11600.58</v>
      </c>
      <c r="S199" s="74"/>
    </row>
    <row r="200" spans="2:19" s="32" customFormat="1">
      <c r="B200" s="37">
        <v>1418802</v>
      </c>
      <c r="C200" s="27" t="s">
        <v>300</v>
      </c>
      <c r="D200" s="27" t="s">
        <v>306</v>
      </c>
      <c r="E200" s="27" t="s">
        <v>319</v>
      </c>
      <c r="F200" s="27" t="s">
        <v>355</v>
      </c>
      <c r="G200" s="27" t="s">
        <v>77</v>
      </c>
      <c r="H200" s="27"/>
      <c r="I200" s="27"/>
      <c r="J200" s="49" t="s">
        <v>72</v>
      </c>
      <c r="K200" s="29">
        <v>24796.04</v>
      </c>
      <c r="L200" s="30">
        <v>43096</v>
      </c>
      <c r="M200" s="58">
        <v>0.33329999999999999</v>
      </c>
      <c r="N200" s="58">
        <v>0.33329999999999999</v>
      </c>
      <c r="O200" s="65">
        <f t="shared" si="4"/>
        <v>0.33329999999999999</v>
      </c>
      <c r="P200" s="34">
        <f t="shared" si="3"/>
        <v>8264.5201319999996</v>
      </c>
      <c r="Q200" s="34">
        <v>8264.5201319999996</v>
      </c>
      <c r="R200" s="35">
        <f t="shared" si="1"/>
        <v>16531.519868000003</v>
      </c>
      <c r="S200" s="74"/>
    </row>
    <row r="201" spans="2:19" s="32" customFormat="1">
      <c r="B201" s="37">
        <v>150572</v>
      </c>
      <c r="C201" s="27" t="s">
        <v>301</v>
      </c>
      <c r="D201" s="27" t="s">
        <v>306</v>
      </c>
      <c r="E201" s="27" t="s">
        <v>194</v>
      </c>
      <c r="F201" s="27" t="s">
        <v>356</v>
      </c>
      <c r="G201" s="27" t="s">
        <v>77</v>
      </c>
      <c r="H201" s="27"/>
      <c r="I201" s="27"/>
      <c r="J201" s="49" t="s">
        <v>72</v>
      </c>
      <c r="K201" s="29">
        <v>10869.2</v>
      </c>
      <c r="L201" s="30">
        <v>43098</v>
      </c>
      <c r="M201" s="58">
        <v>0.33329999999999999</v>
      </c>
      <c r="N201" s="58">
        <v>0.33329999999999999</v>
      </c>
      <c r="O201" s="65">
        <f t="shared" si="4"/>
        <v>0.33330000000000004</v>
      </c>
      <c r="P201" s="34">
        <f t="shared" si="3"/>
        <v>3622.7043600000002</v>
      </c>
      <c r="Q201" s="34">
        <v>3622.7043600000006</v>
      </c>
      <c r="R201" s="35">
        <f t="shared" si="1"/>
        <v>7246.4956400000001</v>
      </c>
      <c r="S201" s="74"/>
    </row>
    <row r="202" spans="2:19" s="32" customFormat="1">
      <c r="B202" s="37">
        <v>150820</v>
      </c>
      <c r="C202" s="27" t="s">
        <v>302</v>
      </c>
      <c r="D202" s="27" t="s">
        <v>306</v>
      </c>
      <c r="E202" s="27" t="s">
        <v>316</v>
      </c>
      <c r="F202" s="27" t="s">
        <v>357</v>
      </c>
      <c r="G202" s="27" t="s">
        <v>77</v>
      </c>
      <c r="H202" s="27"/>
      <c r="I202" s="27"/>
      <c r="J202" s="49" t="s">
        <v>72</v>
      </c>
      <c r="K202" s="29">
        <v>10990</v>
      </c>
      <c r="L202" s="30">
        <v>43283</v>
      </c>
      <c r="M202" s="58">
        <v>0.33329999999999999</v>
      </c>
      <c r="N202" s="58">
        <v>0.33329999999999999</v>
      </c>
      <c r="O202" s="65">
        <f t="shared" si="4"/>
        <v>0.13887499999999997</v>
      </c>
      <c r="P202" s="34">
        <f t="shared" si="3"/>
        <v>3662.9669999999996</v>
      </c>
      <c r="Q202" s="34">
        <v>1526.2362499999997</v>
      </c>
      <c r="R202" s="35">
        <f t="shared" si="1"/>
        <v>9463.7637500000001</v>
      </c>
      <c r="S202" s="74"/>
    </row>
    <row r="203" spans="2:19" s="32" customFormat="1">
      <c r="B203" s="37">
        <v>150821</v>
      </c>
      <c r="C203" s="27" t="s">
        <v>303</v>
      </c>
      <c r="D203" s="27" t="s">
        <v>306</v>
      </c>
      <c r="E203" s="27" t="s">
        <v>319</v>
      </c>
      <c r="F203" s="27" t="s">
        <v>358</v>
      </c>
      <c r="G203" s="27" t="s">
        <v>77</v>
      </c>
      <c r="H203" s="27"/>
      <c r="I203" s="27"/>
      <c r="J203" s="49" t="s">
        <v>72</v>
      </c>
      <c r="K203" s="29">
        <v>23990</v>
      </c>
      <c r="L203" s="30">
        <v>43293</v>
      </c>
      <c r="M203" s="58">
        <v>0.33329999999999999</v>
      </c>
      <c r="N203" s="58">
        <v>0.33329999999999999</v>
      </c>
      <c r="O203" s="65">
        <f t="shared" si="4"/>
        <v>0.138875</v>
      </c>
      <c r="P203" s="34">
        <f t="shared" si="3"/>
        <v>7995.8669999999993</v>
      </c>
      <c r="Q203" s="34">
        <v>3331.6112499999999</v>
      </c>
      <c r="R203" s="35">
        <f t="shared" si="1"/>
        <v>20658.388749999998</v>
      </c>
      <c r="S203" s="74"/>
    </row>
    <row r="204" spans="2:19" s="32" customFormat="1">
      <c r="B204" s="37">
        <v>150822</v>
      </c>
      <c r="C204" s="27" t="s">
        <v>303</v>
      </c>
      <c r="D204" s="27" t="s">
        <v>306</v>
      </c>
      <c r="E204" s="27" t="s">
        <v>316</v>
      </c>
      <c r="F204" s="27" t="s">
        <v>359</v>
      </c>
      <c r="G204" s="27" t="s">
        <v>77</v>
      </c>
      <c r="H204" s="27"/>
      <c r="I204" s="27"/>
      <c r="J204" s="49" t="s">
        <v>72</v>
      </c>
      <c r="K204" s="29">
        <v>23990</v>
      </c>
      <c r="L204" s="30">
        <v>43301</v>
      </c>
      <c r="M204" s="58">
        <v>0.33329999999999999</v>
      </c>
      <c r="N204" s="58">
        <v>0.33329999999999999</v>
      </c>
      <c r="O204" s="65">
        <f t="shared" si="4"/>
        <v>0.138875</v>
      </c>
      <c r="P204" s="34">
        <f t="shared" si="3"/>
        <v>7995.8669999999993</v>
      </c>
      <c r="Q204" s="34">
        <v>3331.6112499999999</v>
      </c>
      <c r="R204" s="35">
        <f t="shared" si="1"/>
        <v>20658.388749999998</v>
      </c>
      <c r="S204" s="74"/>
    </row>
    <row r="205" spans="2:19" s="32" customFormat="1">
      <c r="B205" s="37">
        <v>150823</v>
      </c>
      <c r="C205" s="27" t="s">
        <v>304</v>
      </c>
      <c r="D205" s="27" t="s">
        <v>306</v>
      </c>
      <c r="E205" s="27" t="s">
        <v>319</v>
      </c>
      <c r="F205" s="27" t="s">
        <v>360</v>
      </c>
      <c r="G205" s="27" t="s">
        <v>77</v>
      </c>
      <c r="H205" s="27"/>
      <c r="I205" s="27"/>
      <c r="J205" s="49" t="s">
        <v>72</v>
      </c>
      <c r="K205" s="29">
        <v>7400</v>
      </c>
      <c r="L205" s="30">
        <v>43304</v>
      </c>
      <c r="M205" s="58">
        <v>0.33329999999999999</v>
      </c>
      <c r="N205" s="58">
        <v>0.33329999999999999</v>
      </c>
      <c r="O205" s="65">
        <f t="shared" si="4"/>
        <v>0.138875</v>
      </c>
      <c r="P205" s="34">
        <f t="shared" si="3"/>
        <v>2466.42</v>
      </c>
      <c r="Q205" s="34">
        <v>1027.675</v>
      </c>
      <c r="R205" s="35">
        <f t="shared" si="1"/>
        <v>6372.3249999999998</v>
      </c>
      <c r="S205" s="74"/>
    </row>
    <row r="206" spans="2:19" s="32" customFormat="1">
      <c r="B206" s="87"/>
      <c r="C206" s="27" t="s">
        <v>305</v>
      </c>
      <c r="D206" s="27" t="s">
        <v>306</v>
      </c>
      <c r="E206" s="88" t="s">
        <v>673</v>
      </c>
      <c r="F206" s="27" t="s">
        <v>361</v>
      </c>
      <c r="G206" s="27" t="s">
        <v>77</v>
      </c>
      <c r="H206" s="27"/>
      <c r="I206" s="27"/>
      <c r="J206" s="49" t="s">
        <v>72</v>
      </c>
      <c r="K206" s="29">
        <v>252083.25</v>
      </c>
      <c r="L206" s="30">
        <v>43368</v>
      </c>
      <c r="M206" s="58">
        <v>0.33329999999999999</v>
      </c>
      <c r="N206" s="58">
        <v>0.33329999999999999</v>
      </c>
      <c r="O206" s="65">
        <f t="shared" si="4"/>
        <v>8.331095702015108E-2</v>
      </c>
      <c r="P206" s="34">
        <f t="shared" si="3"/>
        <v>84019.34722499999</v>
      </c>
      <c r="Q206" s="34">
        <v>21001.29680625</v>
      </c>
      <c r="R206" s="35">
        <f t="shared" si="1"/>
        <v>231081.95319375</v>
      </c>
      <c r="S206" s="74"/>
    </row>
    <row r="207" spans="2:19" s="32" customFormat="1" ht="15">
      <c r="B207" s="27"/>
      <c r="C207" s="66" t="s">
        <v>363</v>
      </c>
      <c r="D207" s="27"/>
      <c r="E207" s="27"/>
      <c r="F207" s="27"/>
      <c r="G207" s="27"/>
      <c r="H207" s="27"/>
      <c r="I207" s="27"/>
      <c r="J207" s="49"/>
      <c r="K207" s="34"/>
      <c r="L207" s="27"/>
      <c r="M207" s="27"/>
      <c r="N207" s="27"/>
      <c r="O207" s="33"/>
      <c r="P207" s="36"/>
      <c r="Q207" s="34"/>
      <c r="R207" s="34"/>
      <c r="S207" s="74"/>
    </row>
    <row r="208" spans="2:19" s="32" customFormat="1">
      <c r="B208" s="27">
        <v>150580</v>
      </c>
      <c r="C208" s="27" t="s">
        <v>364</v>
      </c>
      <c r="D208" s="27" t="s">
        <v>374</v>
      </c>
      <c r="E208" s="27" t="s">
        <v>178</v>
      </c>
      <c r="F208" s="27" t="s">
        <v>377</v>
      </c>
      <c r="G208" s="27" t="s">
        <v>77</v>
      </c>
      <c r="H208" s="27"/>
      <c r="I208" s="27"/>
      <c r="J208" s="49" t="s">
        <v>72</v>
      </c>
      <c r="K208" s="29">
        <v>11803</v>
      </c>
      <c r="L208" s="30">
        <v>42285</v>
      </c>
      <c r="M208" s="67">
        <v>0.1</v>
      </c>
      <c r="N208" s="67">
        <v>0.1</v>
      </c>
      <c r="O208" s="65">
        <f t="shared" si="4"/>
        <v>0.31666666666666665</v>
      </c>
      <c r="P208" s="34">
        <v>1180.3</v>
      </c>
      <c r="Q208" s="34">
        <v>3737.6166666666668</v>
      </c>
      <c r="R208" s="35">
        <f t="shared" si="1"/>
        <v>8065.3833333333332</v>
      </c>
      <c r="S208" s="74"/>
    </row>
    <row r="209" spans="2:19" s="32" customFormat="1">
      <c r="B209" s="27">
        <v>150443</v>
      </c>
      <c r="C209" s="27" t="s">
        <v>365</v>
      </c>
      <c r="D209" s="27" t="s">
        <v>374</v>
      </c>
      <c r="E209" s="27" t="s">
        <v>178</v>
      </c>
      <c r="F209" s="27" t="s">
        <v>378</v>
      </c>
      <c r="G209" s="27" t="s">
        <v>77</v>
      </c>
      <c r="H209" s="27"/>
      <c r="I209" s="27"/>
      <c r="J209" s="49" t="s">
        <v>72</v>
      </c>
      <c r="K209" s="29">
        <v>14186.8</v>
      </c>
      <c r="L209" s="30">
        <v>41327</v>
      </c>
      <c r="M209" s="67">
        <v>0.1</v>
      </c>
      <c r="N209" s="67">
        <v>0.1</v>
      </c>
      <c r="O209" s="65">
        <f t="shared" si="4"/>
        <v>0.58333333333333337</v>
      </c>
      <c r="P209" s="34">
        <v>1418.68</v>
      </c>
      <c r="Q209" s="34">
        <v>8275.6333333333332</v>
      </c>
      <c r="R209" s="35">
        <f t="shared" si="1"/>
        <v>5911.1666666666661</v>
      </c>
      <c r="S209" s="74"/>
    </row>
    <row r="210" spans="2:19" s="32" customFormat="1">
      <c r="B210" s="27">
        <v>131303</v>
      </c>
      <c r="C210" s="27" t="s">
        <v>366</v>
      </c>
      <c r="D210" s="27" t="s">
        <v>374</v>
      </c>
      <c r="E210" s="27" t="s">
        <v>310</v>
      </c>
      <c r="F210" s="27" t="s">
        <v>379</v>
      </c>
      <c r="G210" s="27" t="s">
        <v>77</v>
      </c>
      <c r="H210" s="27"/>
      <c r="I210" s="27"/>
      <c r="J210" s="49" t="s">
        <v>72</v>
      </c>
      <c r="K210" s="29">
        <v>7299</v>
      </c>
      <c r="L210" s="30">
        <v>42243</v>
      </c>
      <c r="M210" s="67">
        <v>0.1</v>
      </c>
      <c r="N210" s="67">
        <v>0.1</v>
      </c>
      <c r="O210" s="65">
        <f t="shared" si="4"/>
        <v>0.33333333333333337</v>
      </c>
      <c r="P210" s="34">
        <v>729.90000000000009</v>
      </c>
      <c r="Q210" s="34">
        <v>2433.0000000000005</v>
      </c>
      <c r="R210" s="35">
        <f t="shared" si="1"/>
        <v>4866</v>
      </c>
      <c r="S210" s="74"/>
    </row>
    <row r="211" spans="2:19" s="32" customFormat="1">
      <c r="B211" s="27">
        <v>136601</v>
      </c>
      <c r="C211" s="27" t="s">
        <v>367</v>
      </c>
      <c r="D211" s="27" t="s">
        <v>374</v>
      </c>
      <c r="E211" s="27" t="s">
        <v>182</v>
      </c>
      <c r="F211" s="27" t="s">
        <v>380</v>
      </c>
      <c r="G211" s="27" t="s">
        <v>77</v>
      </c>
      <c r="H211" s="27"/>
      <c r="I211" s="27"/>
      <c r="J211" s="49" t="s">
        <v>72</v>
      </c>
      <c r="K211" s="29">
        <v>4337</v>
      </c>
      <c r="L211" s="30">
        <v>42622</v>
      </c>
      <c r="M211" s="67">
        <v>0.1</v>
      </c>
      <c r="N211" s="67">
        <v>0.1</v>
      </c>
      <c r="O211" s="65">
        <f t="shared" si="4"/>
        <v>0.22500000000000003</v>
      </c>
      <c r="P211" s="34">
        <v>433.70000000000005</v>
      </c>
      <c r="Q211" s="34">
        <v>975.82500000000016</v>
      </c>
      <c r="R211" s="35">
        <f t="shared" si="1"/>
        <v>3361.1749999999997</v>
      </c>
      <c r="S211" s="74"/>
    </row>
    <row r="212" spans="2:19" s="32" customFormat="1">
      <c r="B212" s="27">
        <v>131015</v>
      </c>
      <c r="C212" s="27" t="s">
        <v>368</v>
      </c>
      <c r="D212" s="27" t="s">
        <v>374</v>
      </c>
      <c r="E212" s="27" t="s">
        <v>181</v>
      </c>
      <c r="F212" s="27" t="s">
        <v>381</v>
      </c>
      <c r="G212" s="27" t="s">
        <v>77</v>
      </c>
      <c r="H212" s="27"/>
      <c r="I212" s="27"/>
      <c r="J212" s="49" t="s">
        <v>72</v>
      </c>
      <c r="K212" s="29">
        <v>37855.129999999997</v>
      </c>
      <c r="L212" s="30">
        <v>40177</v>
      </c>
      <c r="M212" s="67">
        <v>0.1</v>
      </c>
      <c r="N212" s="67">
        <v>0.1</v>
      </c>
      <c r="O212" s="65">
        <f t="shared" si="4"/>
        <v>0.9</v>
      </c>
      <c r="P212" s="34">
        <v>3785.5129999999999</v>
      </c>
      <c r="Q212" s="34">
        <v>34069.616999999998</v>
      </c>
      <c r="R212" s="35">
        <f t="shared" si="1"/>
        <v>3785.512999999999</v>
      </c>
      <c r="S212" s="74"/>
    </row>
    <row r="213" spans="2:19" s="32" customFormat="1">
      <c r="B213" s="27">
        <v>131311</v>
      </c>
      <c r="C213" s="27" t="s">
        <v>369</v>
      </c>
      <c r="D213" s="27" t="s">
        <v>374</v>
      </c>
      <c r="E213" s="27" t="s">
        <v>183</v>
      </c>
      <c r="F213" s="27" t="s">
        <v>382</v>
      </c>
      <c r="G213" s="27" t="s">
        <v>77</v>
      </c>
      <c r="H213" s="27"/>
      <c r="I213" s="27"/>
      <c r="J213" s="49" t="s">
        <v>72</v>
      </c>
      <c r="K213" s="29">
        <v>220000</v>
      </c>
      <c r="L213" s="30">
        <v>42278</v>
      </c>
      <c r="M213" s="67">
        <v>0.1</v>
      </c>
      <c r="N213" s="67">
        <v>0.1</v>
      </c>
      <c r="O213" s="65">
        <f t="shared" si="4"/>
        <v>0.3166666666666666</v>
      </c>
      <c r="P213" s="34">
        <v>11000</v>
      </c>
      <c r="Q213" s="34">
        <v>69666.666666666657</v>
      </c>
      <c r="R213" s="35">
        <f t="shared" si="1"/>
        <v>150333.33333333334</v>
      </c>
      <c r="S213" s="74"/>
    </row>
    <row r="214" spans="2:19" s="32" customFormat="1">
      <c r="B214" s="27">
        <v>2414397</v>
      </c>
      <c r="C214" s="27" t="s">
        <v>370</v>
      </c>
      <c r="D214" s="27" t="s">
        <v>374</v>
      </c>
      <c r="E214" s="27" t="s">
        <v>375</v>
      </c>
      <c r="F214" s="27" t="s">
        <v>383</v>
      </c>
      <c r="G214" s="27" t="s">
        <v>77</v>
      </c>
      <c r="H214" s="27"/>
      <c r="I214" s="27"/>
      <c r="J214" s="49" t="s">
        <v>72</v>
      </c>
      <c r="K214" s="29">
        <v>21228</v>
      </c>
      <c r="L214" s="30">
        <v>43096</v>
      </c>
      <c r="M214" s="67">
        <v>0.1</v>
      </c>
      <c r="N214" s="67">
        <v>0.1</v>
      </c>
      <c r="O214" s="65">
        <f t="shared" ref="O214:O217" si="5">Q214/K214</f>
        <v>0.1</v>
      </c>
      <c r="P214" s="34">
        <v>707.6</v>
      </c>
      <c r="Q214" s="34">
        <v>2122.8000000000002</v>
      </c>
      <c r="R214" s="35">
        <f t="shared" si="1"/>
        <v>19105.2</v>
      </c>
      <c r="S214" s="74"/>
    </row>
    <row r="215" spans="2:19" s="32" customFormat="1">
      <c r="B215" s="27">
        <v>131074</v>
      </c>
      <c r="C215" s="27" t="s">
        <v>371</v>
      </c>
      <c r="D215" s="27" t="s">
        <v>374</v>
      </c>
      <c r="E215" s="27" t="s">
        <v>225</v>
      </c>
      <c r="F215" s="27" t="s">
        <v>384</v>
      </c>
      <c r="G215" s="27" t="s">
        <v>77</v>
      </c>
      <c r="H215" s="27"/>
      <c r="I215" s="27"/>
      <c r="J215" s="49" t="s">
        <v>72</v>
      </c>
      <c r="K215" s="29">
        <v>3784.08</v>
      </c>
      <c r="L215" s="30">
        <v>40639</v>
      </c>
      <c r="M215" s="67">
        <v>0.1</v>
      </c>
      <c r="N215" s="67">
        <v>0.1</v>
      </c>
      <c r="O215" s="65">
        <f t="shared" si="5"/>
        <v>0.76666666666666672</v>
      </c>
      <c r="P215" s="34">
        <v>378.40800000000002</v>
      </c>
      <c r="Q215" s="34">
        <v>2901.1280000000002</v>
      </c>
      <c r="R215" s="35">
        <f t="shared" si="1"/>
        <v>882.95199999999977</v>
      </c>
      <c r="S215" s="74"/>
    </row>
    <row r="216" spans="2:19" s="32" customFormat="1">
      <c r="B216" s="27">
        <v>95</v>
      </c>
      <c r="C216" s="27" t="s">
        <v>372</v>
      </c>
      <c r="D216" s="27" t="s">
        <v>374</v>
      </c>
      <c r="E216" s="27" t="s">
        <v>194</v>
      </c>
      <c r="F216" s="27" t="s">
        <v>169</v>
      </c>
      <c r="G216" s="27" t="s">
        <v>77</v>
      </c>
      <c r="H216" s="27"/>
      <c r="I216" s="27"/>
      <c r="J216" s="49" t="s">
        <v>72</v>
      </c>
      <c r="K216" s="29">
        <v>30959.99</v>
      </c>
      <c r="L216" s="30">
        <v>43206</v>
      </c>
      <c r="M216" s="67">
        <v>0.1</v>
      </c>
      <c r="N216" s="67">
        <v>0.1</v>
      </c>
      <c r="O216" s="65">
        <f t="shared" si="5"/>
        <v>6.666666666666668E-2</v>
      </c>
      <c r="P216" s="34">
        <v>3095.9990000000003</v>
      </c>
      <c r="Q216" s="34">
        <v>2063.9993333333337</v>
      </c>
      <c r="R216" s="35">
        <f t="shared" si="1"/>
        <v>28895.990666666668</v>
      </c>
      <c r="S216" s="74"/>
    </row>
    <row r="217" spans="2:19" s="32" customFormat="1">
      <c r="B217" s="27">
        <v>130001</v>
      </c>
      <c r="C217" s="27" t="s">
        <v>373</v>
      </c>
      <c r="D217" s="27" t="s">
        <v>374</v>
      </c>
      <c r="E217" s="27" t="s">
        <v>376</v>
      </c>
      <c r="F217" s="27" t="s">
        <v>385</v>
      </c>
      <c r="G217" s="27" t="s">
        <v>77</v>
      </c>
      <c r="H217" s="27"/>
      <c r="I217" s="27"/>
      <c r="J217" s="49" t="s">
        <v>72</v>
      </c>
      <c r="K217" s="29">
        <v>12470</v>
      </c>
      <c r="L217" s="30">
        <v>43042</v>
      </c>
      <c r="M217" s="67">
        <v>0.1</v>
      </c>
      <c r="N217" s="67">
        <v>0.1</v>
      </c>
      <c r="O217" s="65">
        <f t="shared" si="5"/>
        <v>0.10833333333333334</v>
      </c>
      <c r="P217" s="34">
        <v>1247</v>
      </c>
      <c r="Q217" s="34">
        <v>1350.9166666666667</v>
      </c>
      <c r="R217" s="35">
        <f t="shared" si="1"/>
        <v>11119.083333333334</v>
      </c>
      <c r="S217" s="74"/>
    </row>
    <row r="218" spans="2:19" s="32" customFormat="1" ht="15">
      <c r="B218" s="63" t="s">
        <v>386</v>
      </c>
      <c r="C218" s="27"/>
      <c r="D218" s="27"/>
      <c r="E218" s="27"/>
      <c r="F218" s="27"/>
      <c r="G218" s="27"/>
      <c r="H218" s="27"/>
      <c r="I218" s="27"/>
      <c r="J218" s="49"/>
      <c r="K218" s="28"/>
      <c r="L218" s="27"/>
      <c r="M218" s="27"/>
      <c r="N218" s="27"/>
      <c r="O218" s="33"/>
      <c r="P218" s="70"/>
      <c r="Q218" s="34"/>
      <c r="R218" s="35"/>
      <c r="S218" s="74"/>
    </row>
    <row r="219" spans="2:19" s="32" customFormat="1" ht="15">
      <c r="B219" s="27"/>
      <c r="C219" s="66" t="s">
        <v>387</v>
      </c>
      <c r="D219" s="27"/>
      <c r="E219" s="27"/>
      <c r="F219" s="27"/>
      <c r="G219" s="27"/>
      <c r="H219" s="27"/>
      <c r="I219" s="27"/>
      <c r="J219" s="49"/>
      <c r="K219" s="27"/>
      <c r="L219" s="27"/>
      <c r="M219" s="27"/>
      <c r="N219" s="27"/>
      <c r="O219" s="33"/>
      <c r="P219" s="36"/>
      <c r="Q219" s="34"/>
      <c r="R219" s="35"/>
      <c r="S219" s="74"/>
    </row>
    <row r="220" spans="2:19" s="32" customFormat="1">
      <c r="B220" s="27">
        <v>821418</v>
      </c>
      <c r="C220" s="27" t="s">
        <v>388</v>
      </c>
      <c r="D220" s="27" t="s">
        <v>391</v>
      </c>
      <c r="E220" s="27" t="s">
        <v>183</v>
      </c>
      <c r="F220" s="27" t="s">
        <v>392</v>
      </c>
      <c r="G220" s="27" t="s">
        <v>77</v>
      </c>
      <c r="H220" s="27"/>
      <c r="I220" s="27"/>
      <c r="J220" s="49" t="s">
        <v>72</v>
      </c>
      <c r="K220" s="29">
        <v>3480</v>
      </c>
      <c r="L220" s="30">
        <v>42670</v>
      </c>
      <c r="M220" s="67">
        <v>0.33329999999999999</v>
      </c>
      <c r="N220" s="67">
        <v>0.33329999999999999</v>
      </c>
      <c r="O220" s="65">
        <f t="shared" ref="O220:O226" si="6">Q220/K220</f>
        <v>0.72214999999999996</v>
      </c>
      <c r="P220" s="34">
        <v>1159.884</v>
      </c>
      <c r="Q220" s="34">
        <v>2513.0819999999999</v>
      </c>
      <c r="R220" s="35">
        <f t="shared" si="1"/>
        <v>966.91800000000012</v>
      </c>
      <c r="S220" s="74"/>
    </row>
    <row r="221" spans="2:19" s="32" customFormat="1">
      <c r="B221" s="27">
        <v>150559</v>
      </c>
      <c r="C221" s="27" t="s">
        <v>389</v>
      </c>
      <c r="D221" s="27" t="s">
        <v>391</v>
      </c>
      <c r="E221" s="27" t="s">
        <v>194</v>
      </c>
      <c r="F221" s="27" t="s">
        <v>342</v>
      </c>
      <c r="G221" s="27" t="s">
        <v>77</v>
      </c>
      <c r="H221" s="27"/>
      <c r="I221" s="27"/>
      <c r="J221" s="49" t="s">
        <v>72</v>
      </c>
      <c r="K221" s="29">
        <v>180000</v>
      </c>
      <c r="L221" s="30">
        <v>42241</v>
      </c>
      <c r="M221" s="67">
        <v>0.33329999999999999</v>
      </c>
      <c r="N221" s="67">
        <f>+M221/12*8</f>
        <v>0.22219999999999998</v>
      </c>
      <c r="O221" s="65">
        <f t="shared" si="6"/>
        <v>1</v>
      </c>
      <c r="P221" s="34">
        <v>59994</v>
      </c>
      <c r="Q221" s="34">
        <v>180000</v>
      </c>
      <c r="R221" s="35">
        <f t="shared" si="1"/>
        <v>0</v>
      </c>
      <c r="S221" s="74"/>
    </row>
    <row r="222" spans="2:19" s="32" customFormat="1">
      <c r="B222" s="27">
        <v>95</v>
      </c>
      <c r="C222" s="27" t="s">
        <v>390</v>
      </c>
      <c r="D222" s="27" t="s">
        <v>391</v>
      </c>
      <c r="E222" s="27" t="s">
        <v>194</v>
      </c>
      <c r="F222" s="27" t="s">
        <v>169</v>
      </c>
      <c r="G222" s="27" t="s">
        <v>77</v>
      </c>
      <c r="H222" s="27"/>
      <c r="I222" s="27"/>
      <c r="J222" s="49" t="s">
        <v>72</v>
      </c>
      <c r="K222" s="29">
        <v>183509.38</v>
      </c>
      <c r="L222" s="30">
        <v>43206</v>
      </c>
      <c r="M222" s="67">
        <v>0.33329999999999999</v>
      </c>
      <c r="N222" s="67">
        <v>0.33329999999999999</v>
      </c>
      <c r="O222" s="65">
        <f t="shared" si="6"/>
        <v>0.22219999999999998</v>
      </c>
      <c r="P222" s="34">
        <v>30581.838176999998</v>
      </c>
      <c r="Q222" s="34">
        <v>40775.784236</v>
      </c>
      <c r="R222" s="35">
        <f t="shared" si="1"/>
        <v>142733.595764</v>
      </c>
      <c r="S222" s="74"/>
    </row>
    <row r="223" spans="2:19" s="32" customFormat="1" ht="15">
      <c r="B223" s="27"/>
      <c r="C223" s="66" t="s">
        <v>393</v>
      </c>
      <c r="D223" s="27"/>
      <c r="E223" s="27"/>
      <c r="F223" s="27"/>
      <c r="G223" s="27"/>
      <c r="H223" s="27"/>
      <c r="I223" s="27"/>
      <c r="J223" s="49"/>
      <c r="K223" s="28"/>
      <c r="L223" s="27"/>
      <c r="M223" s="27"/>
      <c r="N223" s="27"/>
      <c r="O223" s="33"/>
      <c r="P223" s="36"/>
      <c r="Q223" s="34"/>
      <c r="R223" s="35"/>
      <c r="S223" s="74"/>
    </row>
    <row r="224" spans="2:19" s="32" customFormat="1">
      <c r="B224" s="27">
        <v>131310</v>
      </c>
      <c r="C224" s="68" t="s">
        <v>394</v>
      </c>
      <c r="D224" s="27" t="s">
        <v>397</v>
      </c>
      <c r="E224" s="27" t="s">
        <v>178</v>
      </c>
      <c r="F224" s="27" t="s">
        <v>377</v>
      </c>
      <c r="G224" s="27" t="s">
        <v>77</v>
      </c>
      <c r="H224" s="27"/>
      <c r="I224" s="27"/>
      <c r="J224" s="49" t="s">
        <v>72</v>
      </c>
      <c r="K224" s="29">
        <v>6211.01</v>
      </c>
      <c r="L224" s="30">
        <v>42285</v>
      </c>
      <c r="M224" s="67">
        <v>0.33329999999999999</v>
      </c>
      <c r="N224" s="67">
        <f>+M224/12*10</f>
        <v>0.27775</v>
      </c>
      <c r="O224" s="65">
        <f t="shared" si="6"/>
        <v>1</v>
      </c>
      <c r="P224" s="34">
        <f>+K224*N224</f>
        <v>1725.1080274999999</v>
      </c>
      <c r="Q224" s="34">
        <v>6211.01</v>
      </c>
      <c r="R224" s="35">
        <f t="shared" si="1"/>
        <v>0</v>
      </c>
      <c r="S224" s="74"/>
    </row>
    <row r="225" spans="2:19" s="32" customFormat="1">
      <c r="B225" s="27">
        <v>105537</v>
      </c>
      <c r="C225" s="68" t="s">
        <v>395</v>
      </c>
      <c r="D225" s="27" t="s">
        <v>397</v>
      </c>
      <c r="E225" s="27" t="s">
        <v>399</v>
      </c>
      <c r="F225" s="27" t="s">
        <v>398</v>
      </c>
      <c r="G225" s="27" t="s">
        <v>77</v>
      </c>
      <c r="H225" s="27"/>
      <c r="I225" s="27"/>
      <c r="J225" s="49" t="s">
        <v>72</v>
      </c>
      <c r="K225" s="29">
        <v>3989.9989999999998</v>
      </c>
      <c r="L225" s="30">
        <v>42486</v>
      </c>
      <c r="M225" s="67">
        <v>0.33329999999999999</v>
      </c>
      <c r="N225" s="67">
        <v>0.33329999999999999</v>
      </c>
      <c r="O225" s="65">
        <f t="shared" si="6"/>
        <v>0.88879999999999981</v>
      </c>
      <c r="P225" s="34">
        <f t="shared" ref="P225:P226" si="7">+K225*N225</f>
        <v>1329.8666666999998</v>
      </c>
      <c r="Q225" s="34">
        <v>3546.3111111999992</v>
      </c>
      <c r="R225" s="35">
        <f t="shared" si="1"/>
        <v>443.68788880000056</v>
      </c>
      <c r="S225" s="74"/>
    </row>
    <row r="226" spans="2:19" s="32" customFormat="1">
      <c r="B226" s="27">
        <v>95</v>
      </c>
      <c r="C226" s="68" t="s">
        <v>396</v>
      </c>
      <c r="D226" s="27" t="s">
        <v>397</v>
      </c>
      <c r="E226" s="27" t="s">
        <v>194</v>
      </c>
      <c r="F226" s="27" t="s">
        <v>169</v>
      </c>
      <c r="G226" s="27" t="s">
        <v>77</v>
      </c>
      <c r="H226" s="27"/>
      <c r="I226" s="27"/>
      <c r="J226" s="49" t="s">
        <v>72</v>
      </c>
      <c r="K226" s="29">
        <v>27680.85</v>
      </c>
      <c r="L226" s="30">
        <v>43206</v>
      </c>
      <c r="M226" s="67">
        <v>0.33329999999999999</v>
      </c>
      <c r="N226" s="67">
        <f>+M226/12*8</f>
        <v>0.22219999999999998</v>
      </c>
      <c r="O226" s="65">
        <f t="shared" si="6"/>
        <v>0.22220000000000001</v>
      </c>
      <c r="P226" s="34">
        <f t="shared" si="7"/>
        <v>6150.6848699999991</v>
      </c>
      <c r="Q226" s="34">
        <v>6150.68487</v>
      </c>
      <c r="R226" s="35">
        <f t="shared" si="1"/>
        <v>21530.165129999998</v>
      </c>
      <c r="S226" s="74"/>
    </row>
    <row r="227" spans="2:19" s="32" customFormat="1" ht="15">
      <c r="B227" s="66" t="s">
        <v>400</v>
      </c>
      <c r="C227" s="66"/>
      <c r="D227" s="27"/>
      <c r="E227" s="27"/>
      <c r="F227" s="27"/>
      <c r="G227" s="27"/>
      <c r="H227" s="27"/>
      <c r="I227" s="27"/>
      <c r="J227" s="49"/>
      <c r="K227" s="28"/>
      <c r="L227" s="27"/>
      <c r="M227" s="27"/>
      <c r="N227" s="27"/>
      <c r="O227" s="33"/>
      <c r="P227" s="36"/>
      <c r="Q227" s="34"/>
      <c r="R227" s="35"/>
      <c r="S227" s="74"/>
    </row>
    <row r="228" spans="2:19" s="32" customFormat="1" ht="15">
      <c r="B228" s="27"/>
      <c r="C228" s="66" t="s">
        <v>401</v>
      </c>
      <c r="D228" s="27"/>
      <c r="E228" s="27"/>
      <c r="F228" s="27"/>
      <c r="G228" s="27"/>
      <c r="H228" s="27"/>
      <c r="I228" s="27"/>
      <c r="J228" s="49"/>
      <c r="K228" s="27"/>
      <c r="L228" s="27"/>
      <c r="M228" s="27"/>
      <c r="N228" s="27"/>
      <c r="O228" s="33"/>
      <c r="P228" s="36"/>
      <c r="Q228" s="34"/>
      <c r="R228" s="35"/>
      <c r="S228" s="74"/>
    </row>
    <row r="229" spans="2:19" s="32" customFormat="1">
      <c r="B229" s="27">
        <v>132314</v>
      </c>
      <c r="C229" s="68" t="s">
        <v>402</v>
      </c>
      <c r="D229" s="27" t="s">
        <v>404</v>
      </c>
      <c r="E229" s="27" t="s">
        <v>183</v>
      </c>
      <c r="F229" s="27" t="s">
        <v>405</v>
      </c>
      <c r="G229" s="27" t="s">
        <v>77</v>
      </c>
      <c r="H229" s="27"/>
      <c r="I229" s="27"/>
      <c r="J229" s="49" t="s">
        <v>72</v>
      </c>
      <c r="K229" s="29">
        <v>4756</v>
      </c>
      <c r="L229" s="30">
        <v>42775</v>
      </c>
      <c r="M229" s="67">
        <v>0.2</v>
      </c>
      <c r="N229" s="67">
        <v>0.2</v>
      </c>
      <c r="O229" s="65">
        <f t="shared" ref="O229:O230" si="8">Q229/K229</f>
        <v>0.36666666666666664</v>
      </c>
      <c r="P229" s="34">
        <v>951.2</v>
      </c>
      <c r="Q229" s="34">
        <v>1743.8666666666666</v>
      </c>
      <c r="R229" s="35">
        <f t="shared" si="1"/>
        <v>3012.1333333333332</v>
      </c>
      <c r="S229" s="74"/>
    </row>
    <row r="230" spans="2:19" s="32" customFormat="1">
      <c r="B230" s="27"/>
      <c r="C230" s="68" t="s">
        <v>403</v>
      </c>
      <c r="D230" s="27" t="s">
        <v>404</v>
      </c>
      <c r="E230" s="27" t="s">
        <v>183</v>
      </c>
      <c r="F230" s="27" t="s">
        <v>406</v>
      </c>
      <c r="G230" s="27" t="s">
        <v>77</v>
      </c>
      <c r="H230" s="27"/>
      <c r="I230" s="27"/>
      <c r="J230" s="49" t="s">
        <v>72</v>
      </c>
      <c r="K230" s="29">
        <v>35000</v>
      </c>
      <c r="L230" s="30">
        <v>42887</v>
      </c>
      <c r="M230" s="67">
        <v>0.2</v>
      </c>
      <c r="N230" s="67">
        <v>0.2</v>
      </c>
      <c r="O230" s="65">
        <f t="shared" si="8"/>
        <v>0.3</v>
      </c>
      <c r="P230" s="34">
        <v>7000</v>
      </c>
      <c r="Q230" s="34">
        <v>10500</v>
      </c>
      <c r="R230" s="35">
        <f t="shared" si="1"/>
        <v>24500</v>
      </c>
      <c r="S230" s="74"/>
    </row>
    <row r="231" spans="2:19" s="32" customFormat="1" ht="15">
      <c r="B231" s="66" t="s">
        <v>407</v>
      </c>
      <c r="C231" s="66"/>
      <c r="D231" s="27"/>
      <c r="E231" s="27"/>
      <c r="F231" s="27"/>
      <c r="G231" s="27"/>
      <c r="H231" s="27"/>
      <c r="I231" s="27"/>
      <c r="J231" s="49"/>
      <c r="K231" s="28"/>
      <c r="L231" s="30"/>
      <c r="M231" s="27"/>
      <c r="N231" s="27"/>
      <c r="O231" s="33"/>
      <c r="P231" s="36"/>
      <c r="Q231" s="34"/>
      <c r="R231" s="35"/>
      <c r="S231" s="74"/>
    </row>
    <row r="232" spans="2:19" s="32" customFormat="1" ht="15">
      <c r="B232" s="27"/>
      <c r="C232" s="66" t="s">
        <v>408</v>
      </c>
      <c r="D232" s="27"/>
      <c r="E232" s="27"/>
      <c r="F232" s="27"/>
      <c r="G232" s="27"/>
      <c r="H232" s="27"/>
      <c r="I232" s="27"/>
      <c r="J232" s="49"/>
      <c r="K232" s="27"/>
      <c r="L232" s="27"/>
      <c r="M232" s="27"/>
      <c r="N232" s="27"/>
      <c r="O232" s="33"/>
      <c r="P232" s="36"/>
      <c r="Q232" s="34"/>
      <c r="R232" s="35"/>
      <c r="S232" s="74"/>
    </row>
    <row r="233" spans="2:19" s="32" customFormat="1">
      <c r="B233" s="27">
        <v>120098</v>
      </c>
      <c r="C233" s="68" t="s">
        <v>418</v>
      </c>
      <c r="D233" s="27" t="s">
        <v>453</v>
      </c>
      <c r="E233" s="27" t="s">
        <v>178</v>
      </c>
      <c r="F233" s="27" t="s">
        <v>455</v>
      </c>
      <c r="G233" s="27" t="s">
        <v>77</v>
      </c>
      <c r="H233" s="27"/>
      <c r="I233" s="27"/>
      <c r="J233" s="49" t="s">
        <v>72</v>
      </c>
      <c r="K233" s="29">
        <v>215000</v>
      </c>
      <c r="L233" s="30">
        <v>42358</v>
      </c>
      <c r="M233" s="67">
        <v>0.2</v>
      </c>
      <c r="N233" s="67">
        <v>0.2</v>
      </c>
      <c r="O233" s="65">
        <f t="shared" ref="O233:O287" si="9">Q233/K233</f>
        <v>0.6</v>
      </c>
      <c r="P233" s="34">
        <f t="shared" ref="P233:P287" si="10">+K233*N233</f>
        <v>43000</v>
      </c>
      <c r="Q233" s="34">
        <v>129000</v>
      </c>
      <c r="R233" s="35">
        <f t="shared" si="1"/>
        <v>86000</v>
      </c>
      <c r="S233" s="74"/>
    </row>
    <row r="234" spans="2:19" s="32" customFormat="1">
      <c r="B234" s="27">
        <v>120080</v>
      </c>
      <c r="C234" s="68" t="s">
        <v>419</v>
      </c>
      <c r="D234" s="27" t="s">
        <v>453</v>
      </c>
      <c r="E234" s="27" t="s">
        <v>180</v>
      </c>
      <c r="F234" s="27" t="s">
        <v>456</v>
      </c>
      <c r="G234" s="27" t="s">
        <v>77</v>
      </c>
      <c r="H234" s="27"/>
      <c r="I234" s="27"/>
      <c r="J234" s="49" t="s">
        <v>72</v>
      </c>
      <c r="K234" s="29">
        <v>188700</v>
      </c>
      <c r="L234" s="30">
        <v>41262</v>
      </c>
      <c r="M234" s="67">
        <v>0.2</v>
      </c>
      <c r="N234" s="67">
        <v>0</v>
      </c>
      <c r="O234" s="65">
        <f t="shared" si="9"/>
        <v>1</v>
      </c>
      <c r="P234" s="34">
        <f t="shared" si="10"/>
        <v>0</v>
      </c>
      <c r="Q234" s="34">
        <v>188700</v>
      </c>
      <c r="R234" s="35">
        <f t="shared" si="1"/>
        <v>0</v>
      </c>
      <c r="S234" s="74"/>
    </row>
    <row r="235" spans="2:19" s="32" customFormat="1">
      <c r="B235" s="27" t="s">
        <v>409</v>
      </c>
      <c r="C235" s="68" t="s">
        <v>420</v>
      </c>
      <c r="D235" s="27" t="s">
        <v>453</v>
      </c>
      <c r="E235" s="27" t="s">
        <v>180</v>
      </c>
      <c r="F235" s="27" t="s">
        <v>457</v>
      </c>
      <c r="G235" s="27" t="s">
        <v>77</v>
      </c>
      <c r="H235" s="27"/>
      <c r="I235" s="27"/>
      <c r="J235" s="49" t="s">
        <v>72</v>
      </c>
      <c r="K235" s="29">
        <v>228580</v>
      </c>
      <c r="L235" s="30">
        <v>41775</v>
      </c>
      <c r="M235" s="67">
        <v>0.2</v>
      </c>
      <c r="N235" s="67">
        <v>0.2</v>
      </c>
      <c r="O235" s="65">
        <f t="shared" si="9"/>
        <v>0.91666666666666663</v>
      </c>
      <c r="P235" s="34">
        <f t="shared" si="10"/>
        <v>45716</v>
      </c>
      <c r="Q235" s="34">
        <v>209531.66666666666</v>
      </c>
      <c r="R235" s="35">
        <f t="shared" si="1"/>
        <v>19048.333333333343</v>
      </c>
      <c r="S235" s="74"/>
    </row>
    <row r="236" spans="2:19" s="32" customFormat="1">
      <c r="B236" s="27">
        <v>120085</v>
      </c>
      <c r="C236" s="68" t="s">
        <v>421</v>
      </c>
      <c r="D236" s="27" t="s">
        <v>453</v>
      </c>
      <c r="E236" s="27" t="s">
        <v>181</v>
      </c>
      <c r="F236" s="27" t="s">
        <v>458</v>
      </c>
      <c r="G236" s="27" t="s">
        <v>77</v>
      </c>
      <c r="H236" s="27"/>
      <c r="I236" s="27"/>
      <c r="J236" s="49" t="s">
        <v>72</v>
      </c>
      <c r="K236" s="29">
        <v>123480</v>
      </c>
      <c r="L236" s="30">
        <v>41333</v>
      </c>
      <c r="M236" s="67">
        <v>0.2</v>
      </c>
      <c r="N236" s="67">
        <f>+M236/12*2</f>
        <v>3.3333333333333333E-2</v>
      </c>
      <c r="O236" s="65">
        <f t="shared" si="9"/>
        <v>1</v>
      </c>
      <c r="P236" s="34">
        <f t="shared" si="10"/>
        <v>4116</v>
      </c>
      <c r="Q236" s="34">
        <v>123480</v>
      </c>
      <c r="R236" s="35">
        <f t="shared" si="1"/>
        <v>0</v>
      </c>
      <c r="S236" s="74"/>
    </row>
    <row r="237" spans="2:19" s="32" customFormat="1">
      <c r="B237" s="27">
        <v>120077</v>
      </c>
      <c r="C237" s="68" t="s">
        <v>422</v>
      </c>
      <c r="D237" s="27" t="s">
        <v>453</v>
      </c>
      <c r="E237" s="27" t="s">
        <v>181</v>
      </c>
      <c r="F237" s="27" t="s">
        <v>459</v>
      </c>
      <c r="G237" s="27" t="s">
        <v>77</v>
      </c>
      <c r="H237" s="27"/>
      <c r="I237" s="27"/>
      <c r="J237" s="49" t="s">
        <v>72</v>
      </c>
      <c r="K237" s="29">
        <v>223822</v>
      </c>
      <c r="L237" s="30">
        <v>40575</v>
      </c>
      <c r="M237" s="67">
        <v>0.2</v>
      </c>
      <c r="N237" s="67">
        <v>0</v>
      </c>
      <c r="O237" s="65">
        <f t="shared" si="9"/>
        <v>1</v>
      </c>
      <c r="P237" s="34">
        <f t="shared" si="10"/>
        <v>0</v>
      </c>
      <c r="Q237" s="34">
        <v>223822</v>
      </c>
      <c r="R237" s="35">
        <f t="shared" si="1"/>
        <v>0</v>
      </c>
      <c r="S237" s="74"/>
    </row>
    <row r="238" spans="2:19" s="32" customFormat="1">
      <c r="B238" s="27" t="s">
        <v>410</v>
      </c>
      <c r="C238" s="68" t="s">
        <v>420</v>
      </c>
      <c r="D238" s="27" t="s">
        <v>453</v>
      </c>
      <c r="E238" s="27" t="s">
        <v>312</v>
      </c>
      <c r="F238" s="27" t="s">
        <v>460</v>
      </c>
      <c r="G238" s="27" t="s">
        <v>77</v>
      </c>
      <c r="H238" s="27"/>
      <c r="I238" s="27"/>
      <c r="J238" s="49" t="s">
        <v>72</v>
      </c>
      <c r="K238" s="29">
        <v>228580</v>
      </c>
      <c r="L238" s="30">
        <v>41775</v>
      </c>
      <c r="M238" s="67">
        <v>0.2</v>
      </c>
      <c r="N238" s="67">
        <v>0.2</v>
      </c>
      <c r="O238" s="65">
        <f t="shared" si="9"/>
        <v>0.91666666666666663</v>
      </c>
      <c r="P238" s="34">
        <f t="shared" si="10"/>
        <v>45716</v>
      </c>
      <c r="Q238" s="34">
        <v>209531.66666666666</v>
      </c>
      <c r="R238" s="35">
        <f t="shared" si="1"/>
        <v>19048.333333333343</v>
      </c>
      <c r="S238" s="74"/>
    </row>
    <row r="239" spans="2:19" s="32" customFormat="1">
      <c r="B239" s="27">
        <v>120086</v>
      </c>
      <c r="C239" s="68" t="s">
        <v>421</v>
      </c>
      <c r="D239" s="27" t="s">
        <v>453</v>
      </c>
      <c r="E239" s="27" t="s">
        <v>182</v>
      </c>
      <c r="F239" s="27" t="s">
        <v>461</v>
      </c>
      <c r="G239" s="27" t="s">
        <v>77</v>
      </c>
      <c r="H239" s="27"/>
      <c r="I239" s="27"/>
      <c r="J239" s="49" t="s">
        <v>72</v>
      </c>
      <c r="K239" s="29">
        <v>123480</v>
      </c>
      <c r="L239" s="30">
        <v>41333</v>
      </c>
      <c r="M239" s="67">
        <v>0.2</v>
      </c>
      <c r="N239" s="67">
        <f>+M239/12*2</f>
        <v>3.3333333333333333E-2</v>
      </c>
      <c r="O239" s="65">
        <f t="shared" si="9"/>
        <v>1</v>
      </c>
      <c r="P239" s="34">
        <f t="shared" si="10"/>
        <v>4116</v>
      </c>
      <c r="Q239" s="34">
        <v>123480</v>
      </c>
      <c r="R239" s="35">
        <f t="shared" si="1"/>
        <v>0</v>
      </c>
      <c r="S239" s="74"/>
    </row>
    <row r="240" spans="2:19" s="32" customFormat="1">
      <c r="B240" s="27">
        <v>120071</v>
      </c>
      <c r="C240" s="68" t="s">
        <v>423</v>
      </c>
      <c r="D240" s="27" t="s">
        <v>453</v>
      </c>
      <c r="E240" s="27" t="s">
        <v>182</v>
      </c>
      <c r="F240" s="27" t="s">
        <v>462</v>
      </c>
      <c r="G240" s="27" t="s">
        <v>77</v>
      </c>
      <c r="H240" s="27"/>
      <c r="I240" s="27"/>
      <c r="J240" s="49" t="s">
        <v>72</v>
      </c>
      <c r="K240" s="29">
        <v>223822</v>
      </c>
      <c r="L240" s="30">
        <v>40575</v>
      </c>
      <c r="M240" s="67">
        <v>0.2</v>
      </c>
      <c r="N240" s="67">
        <v>0</v>
      </c>
      <c r="O240" s="65">
        <f t="shared" si="9"/>
        <v>1</v>
      </c>
      <c r="P240" s="34">
        <f t="shared" si="10"/>
        <v>0</v>
      </c>
      <c r="Q240" s="34">
        <v>223822</v>
      </c>
      <c r="R240" s="35">
        <f t="shared" si="1"/>
        <v>0</v>
      </c>
      <c r="S240" s="74"/>
    </row>
    <row r="241" spans="2:19" s="32" customFormat="1">
      <c r="B241" s="27">
        <v>120081</v>
      </c>
      <c r="C241" s="68" t="s">
        <v>424</v>
      </c>
      <c r="D241" s="27" t="s">
        <v>453</v>
      </c>
      <c r="E241" s="27" t="s">
        <v>183</v>
      </c>
      <c r="F241" s="27" t="s">
        <v>463</v>
      </c>
      <c r="G241" s="27" t="s">
        <v>77</v>
      </c>
      <c r="H241" s="27"/>
      <c r="I241" s="27"/>
      <c r="J241" s="49" t="s">
        <v>72</v>
      </c>
      <c r="K241" s="29">
        <v>188700</v>
      </c>
      <c r="L241" s="30">
        <v>41281</v>
      </c>
      <c r="M241" s="67">
        <v>0.2</v>
      </c>
      <c r="N241" s="67">
        <f>+M241/12*1</f>
        <v>1.6666666666666666E-2</v>
      </c>
      <c r="O241" s="65">
        <f t="shared" si="9"/>
        <v>1</v>
      </c>
      <c r="P241" s="34">
        <f t="shared" si="10"/>
        <v>3145</v>
      </c>
      <c r="Q241" s="34">
        <v>188700</v>
      </c>
      <c r="R241" s="35">
        <f t="shared" si="1"/>
        <v>0</v>
      </c>
      <c r="S241" s="74"/>
    </row>
    <row r="242" spans="2:19" s="32" customFormat="1">
      <c r="B242" s="27">
        <v>120082</v>
      </c>
      <c r="C242" s="68" t="s">
        <v>425</v>
      </c>
      <c r="D242" s="27" t="s">
        <v>453</v>
      </c>
      <c r="E242" s="27" t="s">
        <v>183</v>
      </c>
      <c r="F242" s="27" t="s">
        <v>464</v>
      </c>
      <c r="G242" s="27" t="s">
        <v>77</v>
      </c>
      <c r="H242" s="27"/>
      <c r="I242" s="27"/>
      <c r="J242" s="49" t="s">
        <v>72</v>
      </c>
      <c r="K242" s="29">
        <v>184926</v>
      </c>
      <c r="L242" s="30">
        <v>41281</v>
      </c>
      <c r="M242" s="67">
        <v>0.2</v>
      </c>
      <c r="N242" s="67">
        <f>+M242/12*1</f>
        <v>1.6666666666666666E-2</v>
      </c>
      <c r="O242" s="65">
        <f t="shared" si="9"/>
        <v>1</v>
      </c>
      <c r="P242" s="34">
        <f t="shared" si="10"/>
        <v>3082.1</v>
      </c>
      <c r="Q242" s="34">
        <v>184926</v>
      </c>
      <c r="R242" s="35">
        <f t="shared" si="1"/>
        <v>0</v>
      </c>
      <c r="S242" s="74"/>
    </row>
    <row r="243" spans="2:19" s="32" customFormat="1">
      <c r="B243" s="27">
        <v>120083</v>
      </c>
      <c r="C243" s="68" t="s">
        <v>425</v>
      </c>
      <c r="D243" s="27" t="s">
        <v>453</v>
      </c>
      <c r="E243" s="27" t="s">
        <v>183</v>
      </c>
      <c r="F243" s="27" t="s">
        <v>465</v>
      </c>
      <c r="G243" s="27" t="s">
        <v>77</v>
      </c>
      <c r="H243" s="27"/>
      <c r="I243" s="27"/>
      <c r="J243" s="49" t="s">
        <v>72</v>
      </c>
      <c r="K243" s="29">
        <v>184926</v>
      </c>
      <c r="L243" s="30">
        <v>41281</v>
      </c>
      <c r="M243" s="67">
        <v>0.2</v>
      </c>
      <c r="N243" s="67">
        <f>+M243/12*1</f>
        <v>1.6666666666666666E-2</v>
      </c>
      <c r="O243" s="65">
        <f t="shared" si="9"/>
        <v>1</v>
      </c>
      <c r="P243" s="34">
        <f t="shared" si="10"/>
        <v>3082.1</v>
      </c>
      <c r="Q243" s="34">
        <v>184926</v>
      </c>
      <c r="R243" s="35">
        <f t="shared" si="1"/>
        <v>0</v>
      </c>
      <c r="S243" s="74"/>
    </row>
    <row r="244" spans="2:19" s="32" customFormat="1">
      <c r="B244" s="27">
        <v>120084</v>
      </c>
      <c r="C244" s="68" t="s">
        <v>421</v>
      </c>
      <c r="D244" s="27" t="s">
        <v>453</v>
      </c>
      <c r="E244" s="27" t="s">
        <v>183</v>
      </c>
      <c r="F244" s="27" t="s">
        <v>466</v>
      </c>
      <c r="G244" s="27" t="s">
        <v>77</v>
      </c>
      <c r="H244" s="27"/>
      <c r="I244" s="27"/>
      <c r="J244" s="49" t="s">
        <v>72</v>
      </c>
      <c r="K244" s="29">
        <v>123480</v>
      </c>
      <c r="L244" s="30">
        <v>41333</v>
      </c>
      <c r="M244" s="67">
        <v>0.2</v>
      </c>
      <c r="N244" s="67">
        <f>+M244/12*2</f>
        <v>3.3333333333333333E-2</v>
      </c>
      <c r="O244" s="65">
        <f t="shared" si="9"/>
        <v>1</v>
      </c>
      <c r="P244" s="34">
        <f t="shared" si="10"/>
        <v>4116</v>
      </c>
      <c r="Q244" s="34">
        <v>123480</v>
      </c>
      <c r="R244" s="35">
        <f t="shared" si="1"/>
        <v>0</v>
      </c>
      <c r="S244" s="74"/>
    </row>
    <row r="245" spans="2:19" s="32" customFormat="1">
      <c r="B245" s="27">
        <v>110013</v>
      </c>
      <c r="C245" s="68" t="s">
        <v>426</v>
      </c>
      <c r="D245" s="27" t="s">
        <v>453</v>
      </c>
      <c r="E245" s="27" t="s">
        <v>183</v>
      </c>
      <c r="F245" s="27" t="s">
        <v>467</v>
      </c>
      <c r="G245" s="27" t="s">
        <v>77</v>
      </c>
      <c r="H245" s="27"/>
      <c r="I245" s="27"/>
      <c r="J245" s="49" t="s">
        <v>72</v>
      </c>
      <c r="K245" s="29">
        <v>526700</v>
      </c>
      <c r="L245" s="30">
        <v>39680</v>
      </c>
      <c r="M245" s="67">
        <v>0.2</v>
      </c>
      <c r="N245" s="67">
        <v>0</v>
      </c>
      <c r="O245" s="65">
        <f t="shared" si="9"/>
        <v>1</v>
      </c>
      <c r="P245" s="34">
        <f t="shared" si="10"/>
        <v>0</v>
      </c>
      <c r="Q245" s="34">
        <v>526700</v>
      </c>
      <c r="R245" s="35">
        <f t="shared" si="1"/>
        <v>0</v>
      </c>
      <c r="S245" s="74"/>
    </row>
    <row r="246" spans="2:19" s="32" customFormat="1">
      <c r="B246" s="27">
        <v>120059</v>
      </c>
      <c r="C246" s="68" t="s">
        <v>427</v>
      </c>
      <c r="D246" s="27" t="s">
        <v>453</v>
      </c>
      <c r="E246" s="27" t="s">
        <v>454</v>
      </c>
      <c r="F246" s="27" t="s">
        <v>468</v>
      </c>
      <c r="G246" s="27" t="s">
        <v>77</v>
      </c>
      <c r="H246" s="27"/>
      <c r="I246" s="27"/>
      <c r="J246" s="49" t="s">
        <v>72</v>
      </c>
      <c r="K246" s="29">
        <v>263803.90000000002</v>
      </c>
      <c r="L246" s="30">
        <v>39552</v>
      </c>
      <c r="M246" s="67">
        <v>0.2</v>
      </c>
      <c r="N246" s="67">
        <v>0</v>
      </c>
      <c r="O246" s="65">
        <f t="shared" si="9"/>
        <v>1</v>
      </c>
      <c r="P246" s="34">
        <f t="shared" si="10"/>
        <v>0</v>
      </c>
      <c r="Q246" s="34">
        <v>263803.90000000002</v>
      </c>
      <c r="R246" s="35">
        <f t="shared" si="1"/>
        <v>0</v>
      </c>
      <c r="S246" s="74"/>
    </row>
    <row r="247" spans="2:19" s="32" customFormat="1">
      <c r="B247" s="27">
        <v>120061</v>
      </c>
      <c r="C247" s="68" t="s">
        <v>428</v>
      </c>
      <c r="D247" s="27" t="s">
        <v>453</v>
      </c>
      <c r="E247" s="27" t="s">
        <v>454</v>
      </c>
      <c r="F247" s="27" t="s">
        <v>469</v>
      </c>
      <c r="G247" s="27" t="s">
        <v>77</v>
      </c>
      <c r="H247" s="27"/>
      <c r="I247" s="27"/>
      <c r="J247" s="49" t="s">
        <v>72</v>
      </c>
      <c r="K247" s="29">
        <v>163150</v>
      </c>
      <c r="L247" s="30">
        <v>39849</v>
      </c>
      <c r="M247" s="67">
        <v>0.2</v>
      </c>
      <c r="N247" s="67">
        <v>0</v>
      </c>
      <c r="O247" s="65">
        <f t="shared" si="9"/>
        <v>1</v>
      </c>
      <c r="P247" s="34">
        <f t="shared" si="10"/>
        <v>0</v>
      </c>
      <c r="Q247" s="34">
        <v>163150</v>
      </c>
      <c r="R247" s="35">
        <f t="shared" si="1"/>
        <v>0</v>
      </c>
      <c r="S247" s="74"/>
    </row>
    <row r="248" spans="2:19" s="32" customFormat="1">
      <c r="B248" s="27">
        <v>120099</v>
      </c>
      <c r="C248" s="68" t="s">
        <v>429</v>
      </c>
      <c r="D248" s="27" t="s">
        <v>453</v>
      </c>
      <c r="E248" s="27" t="s">
        <v>194</v>
      </c>
      <c r="F248" s="27" t="s">
        <v>470</v>
      </c>
      <c r="G248" s="27" t="s">
        <v>77</v>
      </c>
      <c r="H248" s="27"/>
      <c r="I248" s="27"/>
      <c r="J248" s="49" t="s">
        <v>72</v>
      </c>
      <c r="K248" s="29">
        <v>591676</v>
      </c>
      <c r="L248" s="30">
        <v>42340</v>
      </c>
      <c r="M248" s="67">
        <v>0.2</v>
      </c>
      <c r="N248" s="67">
        <v>0.2</v>
      </c>
      <c r="O248" s="65">
        <f t="shared" si="9"/>
        <v>0.60000000000000009</v>
      </c>
      <c r="P248" s="34">
        <f t="shared" si="10"/>
        <v>118335.20000000001</v>
      </c>
      <c r="Q248" s="34">
        <v>355005.60000000003</v>
      </c>
      <c r="R248" s="35">
        <f t="shared" si="1"/>
        <v>236670.39999999997</v>
      </c>
      <c r="S248" s="74"/>
    </row>
    <row r="249" spans="2:19" s="32" customFormat="1">
      <c r="B249" s="27">
        <v>120100</v>
      </c>
      <c r="C249" s="68" t="s">
        <v>430</v>
      </c>
      <c r="D249" s="27" t="s">
        <v>453</v>
      </c>
      <c r="E249" s="27" t="s">
        <v>194</v>
      </c>
      <c r="F249" s="27" t="s">
        <v>471</v>
      </c>
      <c r="G249" s="27" t="s">
        <v>77</v>
      </c>
      <c r="H249" s="27"/>
      <c r="I249" s="27"/>
      <c r="J249" s="49" t="s">
        <v>72</v>
      </c>
      <c r="K249" s="29">
        <v>279824</v>
      </c>
      <c r="L249" s="30">
        <v>42340</v>
      </c>
      <c r="M249" s="67">
        <v>0.2</v>
      </c>
      <c r="N249" s="67">
        <v>0.2</v>
      </c>
      <c r="O249" s="65">
        <f t="shared" si="9"/>
        <v>0.60000000000000009</v>
      </c>
      <c r="P249" s="34">
        <f t="shared" si="10"/>
        <v>55964.800000000003</v>
      </c>
      <c r="Q249" s="34">
        <v>167894.40000000002</v>
      </c>
      <c r="R249" s="35">
        <f t="shared" si="1"/>
        <v>111929.59999999998</v>
      </c>
      <c r="S249" s="74"/>
    </row>
    <row r="250" spans="2:19" s="32" customFormat="1">
      <c r="B250" s="27" t="s">
        <v>411</v>
      </c>
      <c r="C250" s="68" t="s">
        <v>431</v>
      </c>
      <c r="D250" s="27" t="s">
        <v>453</v>
      </c>
      <c r="E250" s="27" t="s">
        <v>195</v>
      </c>
      <c r="F250" s="27" t="s">
        <v>472</v>
      </c>
      <c r="G250" s="27" t="s">
        <v>77</v>
      </c>
      <c r="H250" s="27"/>
      <c r="I250" s="27"/>
      <c r="J250" s="49" t="s">
        <v>72</v>
      </c>
      <c r="K250" s="29">
        <v>646140</v>
      </c>
      <c r="L250" s="30">
        <v>42557</v>
      </c>
      <c r="M250" s="67">
        <v>0.2</v>
      </c>
      <c r="N250" s="67">
        <v>0.2</v>
      </c>
      <c r="O250" s="65">
        <f t="shared" si="9"/>
        <v>0.48333333333333334</v>
      </c>
      <c r="P250" s="34">
        <f t="shared" si="10"/>
        <v>129228</v>
      </c>
      <c r="Q250" s="34">
        <v>312301</v>
      </c>
      <c r="R250" s="35">
        <f t="shared" si="1"/>
        <v>333839</v>
      </c>
      <c r="S250" s="74"/>
    </row>
    <row r="251" spans="2:19" s="32" customFormat="1">
      <c r="B251" s="27" t="s">
        <v>412</v>
      </c>
      <c r="C251" s="68" t="s">
        <v>432</v>
      </c>
      <c r="D251" s="27" t="s">
        <v>453</v>
      </c>
      <c r="E251" s="27" t="s">
        <v>195</v>
      </c>
      <c r="F251" s="27" t="s">
        <v>473</v>
      </c>
      <c r="G251" s="27" t="s">
        <v>77</v>
      </c>
      <c r="H251" s="27"/>
      <c r="I251" s="27"/>
      <c r="J251" s="49" t="s">
        <v>72</v>
      </c>
      <c r="K251" s="29">
        <v>522467.98</v>
      </c>
      <c r="L251" s="30">
        <v>42723</v>
      </c>
      <c r="M251" s="67">
        <v>0.2</v>
      </c>
      <c r="N251" s="67">
        <v>0.2</v>
      </c>
      <c r="O251" s="65">
        <f t="shared" si="9"/>
        <v>0.40000000000000008</v>
      </c>
      <c r="P251" s="34">
        <f t="shared" si="10"/>
        <v>104493.59600000001</v>
      </c>
      <c r="Q251" s="34">
        <v>208987.19200000004</v>
      </c>
      <c r="R251" s="35">
        <f t="shared" si="1"/>
        <v>313480.78799999994</v>
      </c>
      <c r="S251" s="74"/>
    </row>
    <row r="252" spans="2:19" s="32" customFormat="1">
      <c r="B252" s="27" t="s">
        <v>413</v>
      </c>
      <c r="C252" s="68" t="s">
        <v>433</v>
      </c>
      <c r="D252" s="27" t="s">
        <v>453</v>
      </c>
      <c r="E252" s="27" t="s">
        <v>195</v>
      </c>
      <c r="F252" s="27" t="s">
        <v>474</v>
      </c>
      <c r="G252" s="27" t="s">
        <v>77</v>
      </c>
      <c r="H252" s="27"/>
      <c r="I252" s="27"/>
      <c r="J252" s="49" t="s">
        <v>72</v>
      </c>
      <c r="K252" s="29">
        <v>670354</v>
      </c>
      <c r="L252" s="30">
        <v>41688</v>
      </c>
      <c r="M252" s="67">
        <v>0.2</v>
      </c>
      <c r="N252" s="67">
        <v>0.2</v>
      </c>
      <c r="O252" s="65">
        <f t="shared" si="9"/>
        <v>0.96666666666666667</v>
      </c>
      <c r="P252" s="34">
        <f t="shared" si="10"/>
        <v>134070.80000000002</v>
      </c>
      <c r="Q252" s="34">
        <v>648008.8666666667</v>
      </c>
      <c r="R252" s="35">
        <f t="shared" si="1"/>
        <v>22345.133333333302</v>
      </c>
      <c r="S252" s="74"/>
    </row>
    <row r="253" spans="2:19" s="32" customFormat="1">
      <c r="B253" s="27">
        <v>120090</v>
      </c>
      <c r="C253" s="68" t="s">
        <v>434</v>
      </c>
      <c r="D253" s="27" t="s">
        <v>453</v>
      </c>
      <c r="E253" s="27" t="s">
        <v>195</v>
      </c>
      <c r="F253" s="27" t="s">
        <v>475</v>
      </c>
      <c r="G253" s="27" t="s">
        <v>77</v>
      </c>
      <c r="H253" s="27"/>
      <c r="I253" s="27"/>
      <c r="J253" s="49" t="s">
        <v>72</v>
      </c>
      <c r="K253" s="29">
        <v>371991</v>
      </c>
      <c r="L253" s="30">
        <v>41688</v>
      </c>
      <c r="M253" s="67">
        <v>0.2</v>
      </c>
      <c r="N253" s="67">
        <v>0.2</v>
      </c>
      <c r="O253" s="65">
        <f t="shared" si="9"/>
        <v>0.96666666666666667</v>
      </c>
      <c r="P253" s="34">
        <f t="shared" si="10"/>
        <v>74398.2</v>
      </c>
      <c r="Q253" s="34">
        <v>359591.3</v>
      </c>
      <c r="R253" s="35">
        <f t="shared" si="1"/>
        <v>12399.700000000012</v>
      </c>
      <c r="S253" s="74"/>
    </row>
    <row r="254" spans="2:19" s="32" customFormat="1">
      <c r="B254" s="27">
        <v>120091</v>
      </c>
      <c r="C254" s="68" t="s">
        <v>434</v>
      </c>
      <c r="D254" s="27" t="s">
        <v>453</v>
      </c>
      <c r="E254" s="27" t="s">
        <v>195</v>
      </c>
      <c r="F254" s="27" t="s">
        <v>476</v>
      </c>
      <c r="G254" s="27" t="s">
        <v>77</v>
      </c>
      <c r="H254" s="27"/>
      <c r="I254" s="27"/>
      <c r="J254" s="49" t="s">
        <v>72</v>
      </c>
      <c r="K254" s="29">
        <v>371991</v>
      </c>
      <c r="L254" s="30">
        <v>41689</v>
      </c>
      <c r="M254" s="67">
        <v>0.2</v>
      </c>
      <c r="N254" s="67">
        <v>0.2</v>
      </c>
      <c r="O254" s="65">
        <f t="shared" si="9"/>
        <v>0.96666666666666667</v>
      </c>
      <c r="P254" s="34">
        <f t="shared" si="10"/>
        <v>74398.2</v>
      </c>
      <c r="Q254" s="34">
        <v>359591.3</v>
      </c>
      <c r="R254" s="35">
        <f t="shared" si="1"/>
        <v>12399.700000000012</v>
      </c>
      <c r="S254" s="74"/>
    </row>
    <row r="255" spans="2:19" s="32" customFormat="1">
      <c r="B255" s="27">
        <v>120092</v>
      </c>
      <c r="C255" s="68" t="s">
        <v>434</v>
      </c>
      <c r="D255" s="27" t="s">
        <v>453</v>
      </c>
      <c r="E255" s="27" t="s">
        <v>195</v>
      </c>
      <c r="F255" s="27" t="s">
        <v>477</v>
      </c>
      <c r="G255" s="27" t="s">
        <v>77</v>
      </c>
      <c r="H255" s="27"/>
      <c r="I255" s="27"/>
      <c r="J255" s="49" t="s">
        <v>72</v>
      </c>
      <c r="K255" s="29">
        <v>371991</v>
      </c>
      <c r="L255" s="30">
        <v>41688</v>
      </c>
      <c r="M255" s="67">
        <v>0.2</v>
      </c>
      <c r="N255" s="67">
        <v>0.2</v>
      </c>
      <c r="O255" s="65">
        <f t="shared" si="9"/>
        <v>0.96666666666666667</v>
      </c>
      <c r="P255" s="34">
        <f t="shared" si="10"/>
        <v>74398.2</v>
      </c>
      <c r="Q255" s="34">
        <v>359591.3</v>
      </c>
      <c r="R255" s="35">
        <f t="shared" si="1"/>
        <v>12399.700000000012</v>
      </c>
      <c r="S255" s="74"/>
    </row>
    <row r="256" spans="2:19" s="32" customFormat="1">
      <c r="B256" s="27">
        <v>120093</v>
      </c>
      <c r="C256" s="68" t="s">
        <v>434</v>
      </c>
      <c r="D256" s="27" t="s">
        <v>453</v>
      </c>
      <c r="E256" s="27" t="s">
        <v>195</v>
      </c>
      <c r="F256" s="27" t="s">
        <v>478</v>
      </c>
      <c r="G256" s="27" t="s">
        <v>77</v>
      </c>
      <c r="H256" s="27"/>
      <c r="I256" s="27"/>
      <c r="J256" s="49" t="s">
        <v>72</v>
      </c>
      <c r="K256" s="29">
        <v>371991</v>
      </c>
      <c r="L256" s="30">
        <v>41688</v>
      </c>
      <c r="M256" s="67">
        <v>0.2</v>
      </c>
      <c r="N256" s="67">
        <v>0.2</v>
      </c>
      <c r="O256" s="65">
        <f t="shared" si="9"/>
        <v>0.96666666666666667</v>
      </c>
      <c r="P256" s="34">
        <f t="shared" si="10"/>
        <v>74398.2</v>
      </c>
      <c r="Q256" s="34">
        <v>359591.3</v>
      </c>
      <c r="R256" s="35">
        <f t="shared" si="1"/>
        <v>12399.700000000012</v>
      </c>
      <c r="S256" s="74"/>
    </row>
    <row r="257" spans="2:19" s="32" customFormat="1">
      <c r="B257" s="27">
        <v>120096</v>
      </c>
      <c r="C257" s="68" t="s">
        <v>434</v>
      </c>
      <c r="D257" s="27" t="s">
        <v>453</v>
      </c>
      <c r="E257" s="27" t="s">
        <v>195</v>
      </c>
      <c r="F257" s="27" t="s">
        <v>479</v>
      </c>
      <c r="G257" s="27" t="s">
        <v>77</v>
      </c>
      <c r="H257" s="27"/>
      <c r="I257" s="27"/>
      <c r="J257" s="49" t="s">
        <v>72</v>
      </c>
      <c r="K257" s="29">
        <v>281380</v>
      </c>
      <c r="L257" s="30">
        <v>41688</v>
      </c>
      <c r="M257" s="67">
        <v>0.2</v>
      </c>
      <c r="N257" s="67">
        <v>0.2</v>
      </c>
      <c r="O257" s="65">
        <f t="shared" si="9"/>
        <v>0.96666666666666679</v>
      </c>
      <c r="P257" s="34">
        <f t="shared" si="10"/>
        <v>56276</v>
      </c>
      <c r="Q257" s="34">
        <v>272000.66666666669</v>
      </c>
      <c r="R257" s="35">
        <f t="shared" si="1"/>
        <v>9379.3333333333139</v>
      </c>
      <c r="S257" s="74"/>
    </row>
    <row r="258" spans="2:19" s="32" customFormat="1">
      <c r="B258" s="27">
        <v>120097</v>
      </c>
      <c r="C258" s="68" t="s">
        <v>434</v>
      </c>
      <c r="D258" s="27" t="s">
        <v>453</v>
      </c>
      <c r="E258" s="27" t="s">
        <v>195</v>
      </c>
      <c r="F258" s="27" t="s">
        <v>480</v>
      </c>
      <c r="G258" s="27" t="s">
        <v>77</v>
      </c>
      <c r="H258" s="27"/>
      <c r="I258" s="27"/>
      <c r="J258" s="49" t="s">
        <v>72</v>
      </c>
      <c r="K258" s="29">
        <v>281380</v>
      </c>
      <c r="L258" s="30">
        <v>41688</v>
      </c>
      <c r="M258" s="67">
        <v>0.2</v>
      </c>
      <c r="N258" s="67">
        <v>0.2</v>
      </c>
      <c r="O258" s="65">
        <f t="shared" si="9"/>
        <v>0.96666666666666679</v>
      </c>
      <c r="P258" s="34">
        <f t="shared" si="10"/>
        <v>56276</v>
      </c>
      <c r="Q258" s="34">
        <v>272000.66666666669</v>
      </c>
      <c r="R258" s="35">
        <f t="shared" si="1"/>
        <v>9379.3333333333139</v>
      </c>
      <c r="S258" s="74"/>
    </row>
    <row r="259" spans="2:19" s="32" customFormat="1">
      <c r="B259" s="27">
        <v>120072</v>
      </c>
      <c r="C259" s="68" t="s">
        <v>435</v>
      </c>
      <c r="D259" s="27" t="s">
        <v>453</v>
      </c>
      <c r="E259" s="27" t="s">
        <v>195</v>
      </c>
      <c r="F259" s="27" t="s">
        <v>362</v>
      </c>
      <c r="G259" s="27" t="s">
        <v>77</v>
      </c>
      <c r="H259" s="27"/>
      <c r="I259" s="27"/>
      <c r="J259" s="49" t="s">
        <v>72</v>
      </c>
      <c r="K259" s="29">
        <v>173130</v>
      </c>
      <c r="L259" s="30">
        <v>40681</v>
      </c>
      <c r="M259" s="67">
        <v>0.2</v>
      </c>
      <c r="N259" s="67">
        <v>0</v>
      </c>
      <c r="O259" s="65">
        <f t="shared" si="9"/>
        <v>1</v>
      </c>
      <c r="P259" s="34">
        <f t="shared" si="10"/>
        <v>0</v>
      </c>
      <c r="Q259" s="34">
        <v>173130</v>
      </c>
      <c r="R259" s="35">
        <f t="shared" si="1"/>
        <v>0</v>
      </c>
      <c r="S259" s="74"/>
    </row>
    <row r="260" spans="2:19" s="32" customFormat="1">
      <c r="B260" s="27">
        <v>120073</v>
      </c>
      <c r="C260" s="68" t="s">
        <v>436</v>
      </c>
      <c r="D260" s="27" t="s">
        <v>453</v>
      </c>
      <c r="E260" s="27" t="s">
        <v>195</v>
      </c>
      <c r="F260" s="27" t="s">
        <v>481</v>
      </c>
      <c r="G260" s="27" t="s">
        <v>77</v>
      </c>
      <c r="H260" s="27"/>
      <c r="I260" s="27"/>
      <c r="J260" s="49" t="s">
        <v>72</v>
      </c>
      <c r="K260" s="29">
        <v>409900</v>
      </c>
      <c r="L260" s="30">
        <v>40602</v>
      </c>
      <c r="M260" s="67">
        <v>0.2</v>
      </c>
      <c r="N260" s="67">
        <v>0</v>
      </c>
      <c r="O260" s="65">
        <f t="shared" si="9"/>
        <v>1</v>
      </c>
      <c r="P260" s="34">
        <f t="shared" si="10"/>
        <v>0</v>
      </c>
      <c r="Q260" s="34">
        <v>409900</v>
      </c>
      <c r="R260" s="35">
        <f t="shared" si="1"/>
        <v>0</v>
      </c>
      <c r="S260" s="74"/>
    </row>
    <row r="261" spans="2:19" s="32" customFormat="1">
      <c r="B261" s="27">
        <v>120074</v>
      </c>
      <c r="C261" s="68" t="s">
        <v>437</v>
      </c>
      <c r="D261" s="27" t="s">
        <v>453</v>
      </c>
      <c r="E261" s="27" t="s">
        <v>195</v>
      </c>
      <c r="F261" s="27" t="s">
        <v>482</v>
      </c>
      <c r="G261" s="27" t="s">
        <v>77</v>
      </c>
      <c r="H261" s="27"/>
      <c r="I261" s="27"/>
      <c r="J261" s="49" t="s">
        <v>72</v>
      </c>
      <c r="K261" s="29">
        <v>239900</v>
      </c>
      <c r="L261" s="30">
        <v>40602</v>
      </c>
      <c r="M261" s="67">
        <v>0.2</v>
      </c>
      <c r="N261" s="67">
        <v>0</v>
      </c>
      <c r="O261" s="65">
        <f t="shared" si="9"/>
        <v>1</v>
      </c>
      <c r="P261" s="34">
        <f t="shared" si="10"/>
        <v>0</v>
      </c>
      <c r="Q261" s="34">
        <v>239900</v>
      </c>
      <c r="R261" s="35">
        <f t="shared" si="1"/>
        <v>0</v>
      </c>
      <c r="S261" s="74"/>
    </row>
    <row r="262" spans="2:19" s="32" customFormat="1">
      <c r="B262" s="27">
        <v>120075</v>
      </c>
      <c r="C262" s="68" t="s">
        <v>437</v>
      </c>
      <c r="D262" s="27" t="s">
        <v>453</v>
      </c>
      <c r="E262" s="27" t="s">
        <v>195</v>
      </c>
      <c r="F262" s="27" t="s">
        <v>483</v>
      </c>
      <c r="G262" s="27" t="s">
        <v>77</v>
      </c>
      <c r="H262" s="27"/>
      <c r="I262" s="27"/>
      <c r="J262" s="49" t="s">
        <v>72</v>
      </c>
      <c r="K262" s="29">
        <v>239900</v>
      </c>
      <c r="L262" s="30">
        <v>40602</v>
      </c>
      <c r="M262" s="67">
        <v>0.2</v>
      </c>
      <c r="N262" s="67">
        <v>0</v>
      </c>
      <c r="O262" s="65">
        <f t="shared" si="9"/>
        <v>1</v>
      </c>
      <c r="P262" s="34">
        <f t="shared" si="10"/>
        <v>0</v>
      </c>
      <c r="Q262" s="34">
        <v>239900</v>
      </c>
      <c r="R262" s="35">
        <f t="shared" si="1"/>
        <v>0</v>
      </c>
      <c r="S262" s="74"/>
    </row>
    <row r="263" spans="2:19" s="32" customFormat="1">
      <c r="B263" s="27">
        <v>120076</v>
      </c>
      <c r="C263" s="68" t="s">
        <v>437</v>
      </c>
      <c r="D263" s="27" t="s">
        <v>453</v>
      </c>
      <c r="E263" s="27" t="s">
        <v>195</v>
      </c>
      <c r="F263" s="27" t="s">
        <v>484</v>
      </c>
      <c r="G263" s="27" t="s">
        <v>77</v>
      </c>
      <c r="H263" s="27"/>
      <c r="I263" s="27"/>
      <c r="J263" s="49" t="s">
        <v>72</v>
      </c>
      <c r="K263" s="29">
        <v>239900</v>
      </c>
      <c r="L263" s="30">
        <v>40602</v>
      </c>
      <c r="M263" s="67">
        <v>0.2</v>
      </c>
      <c r="N263" s="67">
        <v>0</v>
      </c>
      <c r="O263" s="65">
        <f t="shared" si="9"/>
        <v>1</v>
      </c>
      <c r="P263" s="34">
        <f t="shared" si="10"/>
        <v>0</v>
      </c>
      <c r="Q263" s="34">
        <v>239900</v>
      </c>
      <c r="R263" s="35">
        <f t="shared" si="1"/>
        <v>0</v>
      </c>
      <c r="S263" s="74"/>
    </row>
    <row r="264" spans="2:19" s="32" customFormat="1">
      <c r="B264" s="27">
        <v>120064</v>
      </c>
      <c r="C264" s="68" t="s">
        <v>438</v>
      </c>
      <c r="D264" s="27" t="s">
        <v>453</v>
      </c>
      <c r="E264" s="27" t="s">
        <v>195</v>
      </c>
      <c r="F264" s="27" t="s">
        <v>485</v>
      </c>
      <c r="G264" s="27" t="s">
        <v>77</v>
      </c>
      <c r="H264" s="27"/>
      <c r="I264" s="27"/>
      <c r="J264" s="49" t="s">
        <v>72</v>
      </c>
      <c r="K264" s="29">
        <v>219247.63</v>
      </c>
      <c r="L264" s="30">
        <v>39841</v>
      </c>
      <c r="M264" s="67">
        <v>0.2</v>
      </c>
      <c r="N264" s="67">
        <v>0</v>
      </c>
      <c r="O264" s="65">
        <f t="shared" si="9"/>
        <v>1</v>
      </c>
      <c r="P264" s="34">
        <f t="shared" si="10"/>
        <v>0</v>
      </c>
      <c r="Q264" s="34">
        <v>219247.63</v>
      </c>
      <c r="R264" s="35">
        <f t="shared" si="1"/>
        <v>0</v>
      </c>
      <c r="S264" s="74"/>
    </row>
    <row r="265" spans="2:19" s="32" customFormat="1">
      <c r="B265" s="27">
        <v>120058</v>
      </c>
      <c r="C265" s="68" t="s">
        <v>439</v>
      </c>
      <c r="D265" s="27" t="s">
        <v>453</v>
      </c>
      <c r="E265" s="27" t="s">
        <v>195</v>
      </c>
      <c r="F265" s="27" t="s">
        <v>486</v>
      </c>
      <c r="G265" s="27" t="s">
        <v>77</v>
      </c>
      <c r="H265" s="27"/>
      <c r="I265" s="27"/>
      <c r="J265" s="49" t="s">
        <v>72</v>
      </c>
      <c r="K265" s="29">
        <v>257841.39</v>
      </c>
      <c r="L265" s="30">
        <v>39503</v>
      </c>
      <c r="M265" s="67">
        <v>0.2</v>
      </c>
      <c r="N265" s="67">
        <v>0</v>
      </c>
      <c r="O265" s="65">
        <f t="shared" si="9"/>
        <v>1</v>
      </c>
      <c r="P265" s="34">
        <f t="shared" si="10"/>
        <v>0</v>
      </c>
      <c r="Q265" s="34">
        <v>257841.39</v>
      </c>
      <c r="R265" s="35">
        <f t="shared" si="1"/>
        <v>0</v>
      </c>
      <c r="S265" s="74"/>
    </row>
    <row r="266" spans="2:19" s="32" customFormat="1">
      <c r="B266" s="27">
        <v>120047</v>
      </c>
      <c r="C266" s="68" t="s">
        <v>440</v>
      </c>
      <c r="D266" s="27" t="s">
        <v>453</v>
      </c>
      <c r="E266" s="27" t="s">
        <v>195</v>
      </c>
      <c r="F266" s="27" t="s">
        <v>487</v>
      </c>
      <c r="G266" s="27" t="s">
        <v>77</v>
      </c>
      <c r="H266" s="27"/>
      <c r="I266" s="27"/>
      <c r="J266" s="49" t="s">
        <v>72</v>
      </c>
      <c r="K266" s="29">
        <v>200000</v>
      </c>
      <c r="L266" s="30">
        <v>38563</v>
      </c>
      <c r="M266" s="67">
        <v>0.2</v>
      </c>
      <c r="N266" s="67">
        <v>0</v>
      </c>
      <c r="O266" s="65">
        <f t="shared" si="9"/>
        <v>1</v>
      </c>
      <c r="P266" s="34">
        <f t="shared" si="10"/>
        <v>0</v>
      </c>
      <c r="Q266" s="34">
        <v>200000</v>
      </c>
      <c r="R266" s="35">
        <f t="shared" si="1"/>
        <v>0</v>
      </c>
      <c r="S266" s="74"/>
    </row>
    <row r="267" spans="2:19" s="32" customFormat="1">
      <c r="B267" s="27">
        <v>120053</v>
      </c>
      <c r="C267" s="68" t="s">
        <v>441</v>
      </c>
      <c r="D267" s="27" t="s">
        <v>453</v>
      </c>
      <c r="E267" s="27" t="s">
        <v>195</v>
      </c>
      <c r="F267" s="27" t="s">
        <v>488</v>
      </c>
      <c r="G267" s="27" t="s">
        <v>77</v>
      </c>
      <c r="H267" s="27"/>
      <c r="I267" s="27"/>
      <c r="J267" s="49" t="s">
        <v>72</v>
      </c>
      <c r="K267" s="29">
        <v>219400</v>
      </c>
      <c r="L267" s="30">
        <v>39666</v>
      </c>
      <c r="M267" s="67">
        <v>0.2</v>
      </c>
      <c r="N267" s="67">
        <v>0</v>
      </c>
      <c r="O267" s="65">
        <f t="shared" si="9"/>
        <v>1</v>
      </c>
      <c r="P267" s="34">
        <f t="shared" si="10"/>
        <v>0</v>
      </c>
      <c r="Q267" s="34">
        <v>219400</v>
      </c>
      <c r="R267" s="35">
        <f t="shared" si="1"/>
        <v>0</v>
      </c>
      <c r="S267" s="74"/>
    </row>
    <row r="268" spans="2:19" s="32" customFormat="1">
      <c r="B268" s="27">
        <v>120057</v>
      </c>
      <c r="C268" s="68" t="s">
        <v>442</v>
      </c>
      <c r="D268" s="27" t="s">
        <v>453</v>
      </c>
      <c r="E268" s="27" t="s">
        <v>195</v>
      </c>
      <c r="F268" s="27" t="s">
        <v>489</v>
      </c>
      <c r="G268" s="27" t="s">
        <v>77</v>
      </c>
      <c r="H268" s="27"/>
      <c r="I268" s="27"/>
      <c r="J268" s="49" t="s">
        <v>72</v>
      </c>
      <c r="K268" s="29">
        <v>228321.79</v>
      </c>
      <c r="L268" s="30">
        <v>39903</v>
      </c>
      <c r="M268" s="67">
        <v>0.2</v>
      </c>
      <c r="N268" s="67">
        <v>0</v>
      </c>
      <c r="O268" s="65">
        <f t="shared" si="9"/>
        <v>1</v>
      </c>
      <c r="P268" s="34">
        <f t="shared" si="10"/>
        <v>0</v>
      </c>
      <c r="Q268" s="34">
        <v>228321.79</v>
      </c>
      <c r="R268" s="35">
        <f t="shared" si="1"/>
        <v>0</v>
      </c>
      <c r="S268" s="74"/>
    </row>
    <row r="269" spans="2:19" s="32" customFormat="1">
      <c r="B269" s="27">
        <v>120065</v>
      </c>
      <c r="C269" s="68" t="s">
        <v>438</v>
      </c>
      <c r="D269" s="27" t="s">
        <v>453</v>
      </c>
      <c r="E269" s="27" t="s">
        <v>195</v>
      </c>
      <c r="F269" s="27" t="s">
        <v>490</v>
      </c>
      <c r="G269" s="27" t="s">
        <v>77</v>
      </c>
      <c r="H269" s="27"/>
      <c r="I269" s="27"/>
      <c r="J269" s="49" t="s">
        <v>72</v>
      </c>
      <c r="K269" s="29">
        <v>219251.5</v>
      </c>
      <c r="L269" s="30">
        <v>39841</v>
      </c>
      <c r="M269" s="67">
        <v>0.2</v>
      </c>
      <c r="N269" s="67">
        <v>0</v>
      </c>
      <c r="O269" s="65">
        <f t="shared" si="9"/>
        <v>1</v>
      </c>
      <c r="P269" s="34">
        <f t="shared" si="10"/>
        <v>0</v>
      </c>
      <c r="Q269" s="34">
        <v>219251.5</v>
      </c>
      <c r="R269" s="35">
        <f t="shared" si="1"/>
        <v>0</v>
      </c>
      <c r="S269" s="74"/>
    </row>
    <row r="270" spans="2:19" s="32" customFormat="1">
      <c r="B270" s="27">
        <v>120079</v>
      </c>
      <c r="C270" s="68" t="s">
        <v>443</v>
      </c>
      <c r="D270" s="27" t="s">
        <v>453</v>
      </c>
      <c r="E270" s="27" t="s">
        <v>195</v>
      </c>
      <c r="F270" s="27" t="s">
        <v>491</v>
      </c>
      <c r="G270" s="27" t="s">
        <v>77</v>
      </c>
      <c r="H270" s="27"/>
      <c r="I270" s="27"/>
      <c r="J270" s="49" t="s">
        <v>72</v>
      </c>
      <c r="K270" s="29">
        <v>342339.2</v>
      </c>
      <c r="L270" s="30">
        <v>40940</v>
      </c>
      <c r="M270" s="67">
        <v>0.2</v>
      </c>
      <c r="N270" s="67">
        <v>0</v>
      </c>
      <c r="O270" s="65">
        <f t="shared" si="9"/>
        <v>1</v>
      </c>
      <c r="P270" s="34">
        <f t="shared" si="10"/>
        <v>0</v>
      </c>
      <c r="Q270" s="34">
        <v>342339.2</v>
      </c>
      <c r="R270" s="35">
        <f t="shared" si="1"/>
        <v>0</v>
      </c>
      <c r="S270" s="74"/>
    </row>
    <row r="271" spans="2:19" s="32" customFormat="1">
      <c r="B271" s="27">
        <v>160081</v>
      </c>
      <c r="C271" s="68" t="s">
        <v>444</v>
      </c>
      <c r="D271" s="27" t="s">
        <v>453</v>
      </c>
      <c r="E271" s="27" t="s">
        <v>195</v>
      </c>
      <c r="F271" s="27" t="s">
        <v>492</v>
      </c>
      <c r="G271" s="27" t="s">
        <v>77</v>
      </c>
      <c r="H271" s="27"/>
      <c r="I271" s="27"/>
      <c r="J271" s="49" t="s">
        <v>72</v>
      </c>
      <c r="K271" s="29">
        <v>36946</v>
      </c>
      <c r="L271" s="30">
        <v>41325</v>
      </c>
      <c r="M271" s="67">
        <v>0.2</v>
      </c>
      <c r="N271" s="67">
        <f>+M271/12*2</f>
        <v>3.3333333333333333E-2</v>
      </c>
      <c r="O271" s="65">
        <f t="shared" si="9"/>
        <v>1</v>
      </c>
      <c r="P271" s="34">
        <f t="shared" si="10"/>
        <v>1231.5333333333333</v>
      </c>
      <c r="Q271" s="34">
        <v>36946</v>
      </c>
      <c r="R271" s="35">
        <f t="shared" si="1"/>
        <v>0</v>
      </c>
      <c r="S271" s="74"/>
    </row>
    <row r="272" spans="2:19" s="32" customFormat="1">
      <c r="B272" s="27" t="s">
        <v>414</v>
      </c>
      <c r="C272" s="68" t="s">
        <v>445</v>
      </c>
      <c r="D272" s="27" t="s">
        <v>453</v>
      </c>
      <c r="E272" s="27" t="s">
        <v>195</v>
      </c>
      <c r="F272" s="27" t="s">
        <v>493</v>
      </c>
      <c r="G272" s="27" t="s">
        <v>77</v>
      </c>
      <c r="H272" s="27"/>
      <c r="I272" s="27"/>
      <c r="J272" s="49" t="s">
        <v>72</v>
      </c>
      <c r="K272" s="29">
        <v>690300</v>
      </c>
      <c r="L272" s="30">
        <v>43010</v>
      </c>
      <c r="M272" s="67">
        <v>0.2</v>
      </c>
      <c r="N272" s="67">
        <v>0.2</v>
      </c>
      <c r="O272" s="65">
        <f t="shared" si="9"/>
        <v>0.23333333333333334</v>
      </c>
      <c r="P272" s="34">
        <f t="shared" si="10"/>
        <v>138060</v>
      </c>
      <c r="Q272" s="34">
        <v>161070</v>
      </c>
      <c r="R272" s="35">
        <f t="shared" si="1"/>
        <v>529230</v>
      </c>
      <c r="S272" s="74"/>
    </row>
    <row r="273" spans="2:19" s="32" customFormat="1">
      <c r="B273" s="27" t="s">
        <v>415</v>
      </c>
      <c r="C273" s="68" t="s">
        <v>445</v>
      </c>
      <c r="D273" s="27" t="s">
        <v>453</v>
      </c>
      <c r="E273" s="27" t="s">
        <v>195</v>
      </c>
      <c r="F273" s="27" t="s">
        <v>494</v>
      </c>
      <c r="G273" s="27" t="s">
        <v>77</v>
      </c>
      <c r="H273" s="27"/>
      <c r="I273" s="27"/>
      <c r="J273" s="49" t="s">
        <v>72</v>
      </c>
      <c r="K273" s="29">
        <v>690300</v>
      </c>
      <c r="L273" s="30">
        <v>43010</v>
      </c>
      <c r="M273" s="67">
        <v>0.2</v>
      </c>
      <c r="N273" s="67">
        <v>0.2</v>
      </c>
      <c r="O273" s="65">
        <f t="shared" si="9"/>
        <v>0.23333333333333334</v>
      </c>
      <c r="P273" s="34">
        <f t="shared" si="10"/>
        <v>138060</v>
      </c>
      <c r="Q273" s="34">
        <v>161070</v>
      </c>
      <c r="R273" s="35">
        <f t="shared" si="1"/>
        <v>529230</v>
      </c>
      <c r="S273" s="74"/>
    </row>
    <row r="274" spans="2:19" s="32" customFormat="1">
      <c r="B274" s="27" t="s">
        <v>416</v>
      </c>
      <c r="C274" s="68" t="s">
        <v>445</v>
      </c>
      <c r="D274" s="27" t="s">
        <v>453</v>
      </c>
      <c r="E274" s="27" t="s">
        <v>195</v>
      </c>
      <c r="F274" s="27" t="s">
        <v>495</v>
      </c>
      <c r="G274" s="27" t="s">
        <v>77</v>
      </c>
      <c r="H274" s="27"/>
      <c r="I274" s="27"/>
      <c r="J274" s="49" t="s">
        <v>72</v>
      </c>
      <c r="K274" s="29">
        <v>690300</v>
      </c>
      <c r="L274" s="30">
        <v>43010</v>
      </c>
      <c r="M274" s="67">
        <v>0.2</v>
      </c>
      <c r="N274" s="67">
        <v>0.2</v>
      </c>
      <c r="O274" s="65">
        <f t="shared" si="9"/>
        <v>0.23333333333333334</v>
      </c>
      <c r="P274" s="34">
        <f t="shared" si="10"/>
        <v>138060</v>
      </c>
      <c r="Q274" s="34">
        <v>161070</v>
      </c>
      <c r="R274" s="35">
        <f t="shared" si="1"/>
        <v>529230</v>
      </c>
      <c r="S274" s="74"/>
    </row>
    <row r="275" spans="2:19" s="32" customFormat="1">
      <c r="B275" s="27" t="s">
        <v>417</v>
      </c>
      <c r="C275" s="68" t="s">
        <v>446</v>
      </c>
      <c r="D275" s="27" t="s">
        <v>453</v>
      </c>
      <c r="E275" s="27" t="s">
        <v>195</v>
      </c>
      <c r="F275" s="27" t="s">
        <v>496</v>
      </c>
      <c r="G275" s="27" t="s">
        <v>77</v>
      </c>
      <c r="H275" s="27"/>
      <c r="I275" s="27"/>
      <c r="J275" s="49" t="s">
        <v>72</v>
      </c>
      <c r="K275" s="29">
        <v>362550.29</v>
      </c>
      <c r="L275" s="30">
        <v>43010</v>
      </c>
      <c r="M275" s="67">
        <v>0.2</v>
      </c>
      <c r="N275" s="67">
        <v>0.2</v>
      </c>
      <c r="O275" s="65">
        <f t="shared" si="9"/>
        <v>0.23333333333333336</v>
      </c>
      <c r="P275" s="34">
        <f t="shared" si="10"/>
        <v>72510.058000000005</v>
      </c>
      <c r="Q275" s="34">
        <v>84595.06766666667</v>
      </c>
      <c r="R275" s="35">
        <f t="shared" si="1"/>
        <v>277955.22233333334</v>
      </c>
      <c r="S275" s="74"/>
    </row>
    <row r="276" spans="2:19" s="32" customFormat="1">
      <c r="B276" s="27">
        <v>120094</v>
      </c>
      <c r="C276" s="68" t="s">
        <v>434</v>
      </c>
      <c r="D276" s="27" t="s">
        <v>453</v>
      </c>
      <c r="E276" s="27" t="s">
        <v>198</v>
      </c>
      <c r="F276" s="27" t="s">
        <v>497</v>
      </c>
      <c r="G276" s="27" t="s">
        <v>77</v>
      </c>
      <c r="H276" s="27"/>
      <c r="I276" s="27"/>
      <c r="J276" s="49" t="s">
        <v>72</v>
      </c>
      <c r="K276" s="29">
        <v>371991</v>
      </c>
      <c r="L276" s="30">
        <v>41688</v>
      </c>
      <c r="M276" s="67">
        <v>0.2</v>
      </c>
      <c r="N276" s="67">
        <v>0.2</v>
      </c>
      <c r="O276" s="65">
        <f t="shared" si="9"/>
        <v>0.96666666666666667</v>
      </c>
      <c r="P276" s="34">
        <f t="shared" si="10"/>
        <v>74398.2</v>
      </c>
      <c r="Q276" s="34">
        <v>359591.3</v>
      </c>
      <c r="R276" s="35">
        <f t="shared" si="1"/>
        <v>12399.700000000012</v>
      </c>
      <c r="S276" s="74"/>
    </row>
    <row r="277" spans="2:19" s="32" customFormat="1">
      <c r="B277" s="27">
        <v>120095</v>
      </c>
      <c r="C277" s="68" t="s">
        <v>434</v>
      </c>
      <c r="D277" s="27" t="s">
        <v>453</v>
      </c>
      <c r="E277" s="27" t="s">
        <v>198</v>
      </c>
      <c r="F277" s="27" t="s">
        <v>498</v>
      </c>
      <c r="G277" s="27" t="s">
        <v>77</v>
      </c>
      <c r="H277" s="27"/>
      <c r="I277" s="27"/>
      <c r="J277" s="49" t="s">
        <v>72</v>
      </c>
      <c r="K277" s="29">
        <v>371991</v>
      </c>
      <c r="L277" s="30">
        <v>41688</v>
      </c>
      <c r="M277" s="67">
        <v>0.2</v>
      </c>
      <c r="N277" s="67">
        <v>0.2</v>
      </c>
      <c r="O277" s="65">
        <f t="shared" si="9"/>
        <v>0.96666666666666667</v>
      </c>
      <c r="P277" s="34">
        <f t="shared" si="10"/>
        <v>74398.2</v>
      </c>
      <c r="Q277" s="34">
        <v>359591.3</v>
      </c>
      <c r="R277" s="35">
        <f t="shared" si="1"/>
        <v>12399.700000000012</v>
      </c>
      <c r="S277" s="74"/>
    </row>
    <row r="278" spans="2:19" s="32" customFormat="1">
      <c r="B278" s="27">
        <v>120067</v>
      </c>
      <c r="C278" s="68" t="s">
        <v>447</v>
      </c>
      <c r="D278" s="27" t="s">
        <v>453</v>
      </c>
      <c r="E278" s="27" t="s">
        <v>198</v>
      </c>
      <c r="F278" s="27" t="s">
        <v>499</v>
      </c>
      <c r="G278" s="27" t="s">
        <v>77</v>
      </c>
      <c r="H278" s="27"/>
      <c r="I278" s="27"/>
      <c r="J278" s="49" t="s">
        <v>72</v>
      </c>
      <c r="K278" s="29">
        <v>193500</v>
      </c>
      <c r="L278" s="30">
        <v>40264</v>
      </c>
      <c r="M278" s="67">
        <v>0.2</v>
      </c>
      <c r="N278" s="67">
        <v>0</v>
      </c>
      <c r="O278" s="65">
        <f t="shared" si="9"/>
        <v>1</v>
      </c>
      <c r="P278" s="34">
        <f t="shared" si="10"/>
        <v>0</v>
      </c>
      <c r="Q278" s="34">
        <v>193500</v>
      </c>
      <c r="R278" s="35">
        <f t="shared" si="1"/>
        <v>0</v>
      </c>
      <c r="S278" s="74"/>
    </row>
    <row r="279" spans="2:19" s="32" customFormat="1">
      <c r="B279" s="27">
        <v>120070</v>
      </c>
      <c r="C279" s="68" t="s">
        <v>448</v>
      </c>
      <c r="D279" s="27" t="s">
        <v>453</v>
      </c>
      <c r="E279" s="27" t="s">
        <v>198</v>
      </c>
      <c r="F279" s="27" t="s">
        <v>500</v>
      </c>
      <c r="G279" s="27" t="s">
        <v>77</v>
      </c>
      <c r="H279" s="27"/>
      <c r="I279" s="27"/>
      <c r="J279" s="49" t="s">
        <v>72</v>
      </c>
      <c r="K279" s="29">
        <v>136202</v>
      </c>
      <c r="L279" s="30">
        <v>40575</v>
      </c>
      <c r="M279" s="67">
        <v>0.2</v>
      </c>
      <c r="N279" s="67">
        <v>0</v>
      </c>
      <c r="O279" s="65">
        <f t="shared" si="9"/>
        <v>1</v>
      </c>
      <c r="P279" s="34">
        <f t="shared" si="10"/>
        <v>0</v>
      </c>
      <c r="Q279" s="34">
        <v>136202</v>
      </c>
      <c r="R279" s="35">
        <f t="shared" si="1"/>
        <v>0</v>
      </c>
      <c r="S279" s="74"/>
    </row>
    <row r="280" spans="2:19" s="32" customFormat="1">
      <c r="B280" s="27">
        <v>120087</v>
      </c>
      <c r="C280" s="68" t="s">
        <v>421</v>
      </c>
      <c r="D280" s="27" t="s">
        <v>453</v>
      </c>
      <c r="E280" s="27" t="s">
        <v>182</v>
      </c>
      <c r="F280" s="27" t="s">
        <v>501</v>
      </c>
      <c r="G280" s="27" t="s">
        <v>77</v>
      </c>
      <c r="H280" s="27"/>
      <c r="I280" s="27"/>
      <c r="J280" s="49" t="s">
        <v>72</v>
      </c>
      <c r="K280" s="29">
        <v>123480</v>
      </c>
      <c r="L280" s="30">
        <v>41333</v>
      </c>
      <c r="M280" s="67">
        <v>0.2</v>
      </c>
      <c r="N280" s="67">
        <f>+M280/12*2</f>
        <v>3.3333333333333333E-2</v>
      </c>
      <c r="O280" s="65">
        <f t="shared" si="9"/>
        <v>1</v>
      </c>
      <c r="P280" s="34">
        <f t="shared" si="10"/>
        <v>4116</v>
      </c>
      <c r="Q280" s="34">
        <v>123480</v>
      </c>
      <c r="R280" s="35">
        <f t="shared" si="1"/>
        <v>0</v>
      </c>
      <c r="S280" s="74"/>
    </row>
    <row r="281" spans="2:19" s="32" customFormat="1">
      <c r="B281" s="27">
        <v>120069</v>
      </c>
      <c r="C281" s="68" t="s">
        <v>449</v>
      </c>
      <c r="D281" s="27" t="s">
        <v>453</v>
      </c>
      <c r="E281" s="27" t="s">
        <v>182</v>
      </c>
      <c r="F281" s="27" t="s">
        <v>502</v>
      </c>
      <c r="G281" s="27" t="s">
        <v>77</v>
      </c>
      <c r="H281" s="27"/>
      <c r="I281" s="27"/>
      <c r="J281" s="49" t="s">
        <v>72</v>
      </c>
      <c r="K281" s="29">
        <v>136202</v>
      </c>
      <c r="L281" s="30">
        <v>40575</v>
      </c>
      <c r="M281" s="67">
        <v>0.2</v>
      </c>
      <c r="N281" s="67">
        <v>0</v>
      </c>
      <c r="O281" s="65">
        <f t="shared" si="9"/>
        <v>1</v>
      </c>
      <c r="P281" s="34">
        <f t="shared" si="10"/>
        <v>0</v>
      </c>
      <c r="Q281" s="34">
        <v>136202</v>
      </c>
      <c r="R281" s="35">
        <f t="shared" si="1"/>
        <v>0</v>
      </c>
      <c r="S281" s="74"/>
    </row>
    <row r="282" spans="2:19" s="32" customFormat="1">
      <c r="B282" s="27">
        <v>1200071</v>
      </c>
      <c r="C282" s="68" t="s">
        <v>450</v>
      </c>
      <c r="D282" s="27" t="s">
        <v>453</v>
      </c>
      <c r="E282" s="27" t="s">
        <v>195</v>
      </c>
      <c r="F282" s="27" t="s">
        <v>503</v>
      </c>
      <c r="G282" s="27" t="s">
        <v>77</v>
      </c>
      <c r="H282" s="27"/>
      <c r="I282" s="27"/>
      <c r="J282" s="49" t="s">
        <v>72</v>
      </c>
      <c r="K282" s="29">
        <v>750000</v>
      </c>
      <c r="L282" s="30">
        <v>43328</v>
      </c>
      <c r="M282" s="67">
        <v>0.2</v>
      </c>
      <c r="N282" s="67">
        <f>+M282/12*4</f>
        <v>6.6666666666666666E-2</v>
      </c>
      <c r="O282" s="65">
        <f t="shared" si="9"/>
        <v>6.6666666666666666E-2</v>
      </c>
      <c r="P282" s="34">
        <f t="shared" si="10"/>
        <v>50000</v>
      </c>
      <c r="Q282" s="34">
        <v>50000</v>
      </c>
      <c r="R282" s="35">
        <f t="shared" si="1"/>
        <v>700000</v>
      </c>
      <c r="S282" s="74"/>
    </row>
    <row r="283" spans="2:19" s="32" customFormat="1">
      <c r="B283" s="27">
        <v>1200072</v>
      </c>
      <c r="C283" s="68" t="s">
        <v>450</v>
      </c>
      <c r="D283" s="27" t="s">
        <v>453</v>
      </c>
      <c r="E283" s="27" t="s">
        <v>195</v>
      </c>
      <c r="F283" s="27" t="s">
        <v>504</v>
      </c>
      <c r="G283" s="27" t="s">
        <v>77</v>
      </c>
      <c r="H283" s="27"/>
      <c r="I283" s="27"/>
      <c r="J283" s="49" t="s">
        <v>72</v>
      </c>
      <c r="K283" s="29">
        <v>750000</v>
      </c>
      <c r="L283" s="30">
        <v>43328</v>
      </c>
      <c r="M283" s="67">
        <v>0.2</v>
      </c>
      <c r="N283" s="67">
        <f>+M283/12*4</f>
        <v>6.6666666666666666E-2</v>
      </c>
      <c r="O283" s="65">
        <f t="shared" si="9"/>
        <v>6.6666666666666666E-2</v>
      </c>
      <c r="P283" s="34">
        <f t="shared" si="10"/>
        <v>50000</v>
      </c>
      <c r="Q283" s="34">
        <v>50000</v>
      </c>
      <c r="R283" s="35">
        <f t="shared" si="1"/>
        <v>700000</v>
      </c>
      <c r="S283" s="74"/>
    </row>
    <row r="284" spans="2:19" s="32" customFormat="1">
      <c r="B284" s="27">
        <v>1200073</v>
      </c>
      <c r="C284" s="68" t="s">
        <v>450</v>
      </c>
      <c r="D284" s="27" t="s">
        <v>453</v>
      </c>
      <c r="E284" s="27" t="s">
        <v>195</v>
      </c>
      <c r="F284" s="27" t="s">
        <v>505</v>
      </c>
      <c r="G284" s="27" t="s">
        <v>77</v>
      </c>
      <c r="H284" s="27"/>
      <c r="I284" s="27"/>
      <c r="J284" s="49" t="s">
        <v>72</v>
      </c>
      <c r="K284" s="29">
        <v>750000</v>
      </c>
      <c r="L284" s="30">
        <v>43328</v>
      </c>
      <c r="M284" s="67">
        <v>0.2</v>
      </c>
      <c r="N284" s="67">
        <f>+M284/12*4</f>
        <v>6.6666666666666666E-2</v>
      </c>
      <c r="O284" s="65">
        <f t="shared" si="9"/>
        <v>6.6666666666666666E-2</v>
      </c>
      <c r="P284" s="34">
        <f t="shared" si="10"/>
        <v>50000</v>
      </c>
      <c r="Q284" s="34">
        <v>50000</v>
      </c>
      <c r="R284" s="35">
        <f t="shared" si="1"/>
        <v>700000</v>
      </c>
      <c r="S284" s="74"/>
    </row>
    <row r="285" spans="2:19" s="32" customFormat="1">
      <c r="B285" s="27">
        <v>1200074</v>
      </c>
      <c r="C285" s="68" t="s">
        <v>450</v>
      </c>
      <c r="D285" s="27" t="s">
        <v>453</v>
      </c>
      <c r="E285" s="27" t="s">
        <v>195</v>
      </c>
      <c r="F285" s="27" t="s">
        <v>506</v>
      </c>
      <c r="G285" s="27" t="s">
        <v>77</v>
      </c>
      <c r="H285" s="27"/>
      <c r="I285" s="27"/>
      <c r="J285" s="49" t="s">
        <v>72</v>
      </c>
      <c r="K285" s="29">
        <v>750000</v>
      </c>
      <c r="L285" s="30">
        <v>43328</v>
      </c>
      <c r="M285" s="67">
        <v>0.2</v>
      </c>
      <c r="N285" s="67">
        <f>+M285/12*4</f>
        <v>6.6666666666666666E-2</v>
      </c>
      <c r="O285" s="65">
        <f t="shared" si="9"/>
        <v>6.6666666666666666E-2</v>
      </c>
      <c r="P285" s="34">
        <f t="shared" si="10"/>
        <v>50000</v>
      </c>
      <c r="Q285" s="34">
        <v>50000</v>
      </c>
      <c r="R285" s="35">
        <f t="shared" si="1"/>
        <v>700000</v>
      </c>
      <c r="S285" s="74"/>
    </row>
    <row r="286" spans="2:19" s="32" customFormat="1">
      <c r="B286" s="27">
        <v>1200075</v>
      </c>
      <c r="C286" s="68" t="s">
        <v>451</v>
      </c>
      <c r="D286" s="27" t="s">
        <v>453</v>
      </c>
      <c r="E286" s="27" t="s">
        <v>198</v>
      </c>
      <c r="F286" s="27" t="s">
        <v>507</v>
      </c>
      <c r="G286" s="27" t="s">
        <v>77</v>
      </c>
      <c r="H286" s="27"/>
      <c r="I286" s="27"/>
      <c r="J286" s="49" t="s">
        <v>72</v>
      </c>
      <c r="K286" s="29">
        <v>447300</v>
      </c>
      <c r="L286" s="30">
        <v>43328</v>
      </c>
      <c r="M286" s="67">
        <v>0.2</v>
      </c>
      <c r="N286" s="67">
        <f>+M286/12*4</f>
        <v>6.6666666666666666E-2</v>
      </c>
      <c r="O286" s="65">
        <f t="shared" si="9"/>
        <v>6.6666666666666666E-2</v>
      </c>
      <c r="P286" s="34">
        <f t="shared" si="10"/>
        <v>29820</v>
      </c>
      <c r="Q286" s="34">
        <v>29820</v>
      </c>
      <c r="R286" s="35">
        <f t="shared" si="1"/>
        <v>417480</v>
      </c>
      <c r="S286" s="74"/>
    </row>
    <row r="287" spans="2:19" s="32" customFormat="1">
      <c r="B287" s="27">
        <v>1200076</v>
      </c>
      <c r="C287" s="68" t="s">
        <v>452</v>
      </c>
      <c r="D287" s="27" t="s">
        <v>453</v>
      </c>
      <c r="E287" s="27" t="s">
        <v>454</v>
      </c>
      <c r="F287" s="27" t="s">
        <v>508</v>
      </c>
      <c r="G287" s="27" t="s">
        <v>77</v>
      </c>
      <c r="H287" s="27"/>
      <c r="I287" s="27"/>
      <c r="J287" s="49" t="s">
        <v>72</v>
      </c>
      <c r="K287" s="29">
        <v>926805.12</v>
      </c>
      <c r="L287" s="30">
        <v>43355</v>
      </c>
      <c r="M287" s="67">
        <v>0.2</v>
      </c>
      <c r="N287" s="67">
        <f>+M287/12*3</f>
        <v>0.05</v>
      </c>
      <c r="O287" s="65">
        <f t="shared" si="9"/>
        <v>0.05</v>
      </c>
      <c r="P287" s="34">
        <f t="shared" si="10"/>
        <v>46340.256000000001</v>
      </c>
      <c r="Q287" s="34">
        <v>46340.256000000001</v>
      </c>
      <c r="R287" s="35">
        <f t="shared" ref="R287" si="11">+K287-Q287</f>
        <v>880464.86399999994</v>
      </c>
      <c r="S287" s="74"/>
    </row>
    <row r="288" spans="2:19" s="32" customFormat="1" ht="15">
      <c r="B288" s="66" t="s">
        <v>509</v>
      </c>
      <c r="C288" s="66"/>
      <c r="D288" s="27"/>
      <c r="E288" s="27"/>
      <c r="F288" s="27"/>
      <c r="G288" s="27"/>
      <c r="H288" s="27"/>
      <c r="I288" s="27"/>
      <c r="J288" s="49"/>
      <c r="K288" s="28"/>
      <c r="L288" s="27"/>
      <c r="M288" s="27"/>
      <c r="N288" s="27"/>
      <c r="O288" s="33"/>
      <c r="P288" s="36"/>
      <c r="Q288" s="28"/>
      <c r="R288" s="28"/>
      <c r="S288" s="74"/>
    </row>
    <row r="289" spans="2:19" s="32" customFormat="1" ht="15">
      <c r="B289" s="27"/>
      <c r="C289" s="66" t="s">
        <v>510</v>
      </c>
      <c r="D289" s="27"/>
      <c r="E289" s="27"/>
      <c r="F289" s="27"/>
      <c r="G289" s="27"/>
      <c r="H289" s="27"/>
      <c r="I289" s="27"/>
      <c r="J289" s="49"/>
      <c r="K289" s="27"/>
      <c r="L289" s="27"/>
      <c r="M289" s="27"/>
      <c r="N289" s="27"/>
      <c r="O289" s="33"/>
      <c r="P289" s="36"/>
      <c r="Q289" s="34"/>
      <c r="R289" s="35"/>
      <c r="S289" s="74"/>
    </row>
    <row r="290" spans="2:19" s="32" customFormat="1">
      <c r="B290" s="27">
        <v>1418229</v>
      </c>
      <c r="C290" s="68" t="s">
        <v>511</v>
      </c>
      <c r="D290" s="27" t="s">
        <v>532</v>
      </c>
      <c r="E290" s="27" t="s">
        <v>194</v>
      </c>
      <c r="F290" s="27" t="s">
        <v>533</v>
      </c>
      <c r="G290" s="27" t="s">
        <v>77</v>
      </c>
      <c r="H290" s="27"/>
      <c r="I290" s="27"/>
      <c r="J290" s="49" t="s">
        <v>72</v>
      </c>
      <c r="K290" s="29">
        <v>1080365</v>
      </c>
      <c r="L290" s="30">
        <v>42557</v>
      </c>
      <c r="M290" s="67">
        <v>0.1</v>
      </c>
      <c r="N290" s="67">
        <v>0.1</v>
      </c>
      <c r="O290" s="65">
        <f t="shared" ref="O290" si="12">Q290/K290</f>
        <v>0.24166666666666664</v>
      </c>
      <c r="P290" s="34">
        <f>+K290*N290</f>
        <v>108036.5</v>
      </c>
      <c r="Q290" s="34">
        <v>261088.20833333331</v>
      </c>
      <c r="R290" s="35">
        <f t="shared" ref="R290:R312" si="13">+K290-Q290</f>
        <v>819276.79166666674</v>
      </c>
      <c r="S290" s="74"/>
    </row>
    <row r="291" spans="2:19" s="32" customFormat="1">
      <c r="B291" s="27">
        <v>160033</v>
      </c>
      <c r="C291" s="68" t="s">
        <v>512</v>
      </c>
      <c r="D291" s="27" t="s">
        <v>532</v>
      </c>
      <c r="E291" s="27" t="s">
        <v>194</v>
      </c>
      <c r="F291" s="27" t="s">
        <v>534</v>
      </c>
      <c r="G291" s="27" t="s">
        <v>77</v>
      </c>
      <c r="H291" s="27"/>
      <c r="I291" s="27"/>
      <c r="J291" s="49" t="s">
        <v>72</v>
      </c>
      <c r="K291" s="29">
        <v>63246.44</v>
      </c>
      <c r="L291" s="69" t="s">
        <v>362</v>
      </c>
      <c r="M291" s="67">
        <v>0.1</v>
      </c>
      <c r="N291" s="67">
        <v>0.1</v>
      </c>
      <c r="O291" s="71">
        <v>0</v>
      </c>
      <c r="P291" s="34">
        <v>0</v>
      </c>
      <c r="Q291" s="34">
        <v>0</v>
      </c>
      <c r="R291" s="35">
        <f t="shared" si="13"/>
        <v>63246.44</v>
      </c>
      <c r="S291" s="74"/>
    </row>
    <row r="292" spans="2:19" s="32" customFormat="1">
      <c r="B292" s="27">
        <v>160040</v>
      </c>
      <c r="C292" s="68" t="s">
        <v>513</v>
      </c>
      <c r="D292" s="27" t="s">
        <v>532</v>
      </c>
      <c r="E292" s="27" t="s">
        <v>194</v>
      </c>
      <c r="F292" s="27" t="s">
        <v>535</v>
      </c>
      <c r="G292" s="27" t="s">
        <v>77</v>
      </c>
      <c r="H292" s="27"/>
      <c r="I292" s="27"/>
      <c r="J292" s="49" t="s">
        <v>72</v>
      </c>
      <c r="K292" s="29">
        <v>29338.48</v>
      </c>
      <c r="L292" s="69" t="s">
        <v>362</v>
      </c>
      <c r="M292" s="67">
        <v>0.1</v>
      </c>
      <c r="N292" s="67">
        <v>0.1</v>
      </c>
      <c r="O292" s="71">
        <v>0</v>
      </c>
      <c r="P292" s="34">
        <v>0</v>
      </c>
      <c r="Q292" s="34">
        <v>0</v>
      </c>
      <c r="R292" s="35">
        <f t="shared" si="13"/>
        <v>29338.48</v>
      </c>
      <c r="S292" s="74"/>
    </row>
    <row r="293" spans="2:19" s="32" customFormat="1">
      <c r="B293" s="27">
        <v>160042</v>
      </c>
      <c r="C293" s="68" t="s">
        <v>514</v>
      </c>
      <c r="D293" s="27" t="s">
        <v>532</v>
      </c>
      <c r="E293" s="27" t="s">
        <v>194</v>
      </c>
      <c r="F293" s="27" t="s">
        <v>535</v>
      </c>
      <c r="G293" s="27" t="s">
        <v>77</v>
      </c>
      <c r="H293" s="27"/>
      <c r="I293" s="27"/>
      <c r="J293" s="49" t="s">
        <v>72</v>
      </c>
      <c r="K293" s="29">
        <v>9320.52</v>
      </c>
      <c r="L293" s="69" t="s">
        <v>362</v>
      </c>
      <c r="M293" s="67">
        <v>0.1</v>
      </c>
      <c r="N293" s="67">
        <v>0.1</v>
      </c>
      <c r="O293" s="71">
        <v>0</v>
      </c>
      <c r="P293" s="34">
        <v>0</v>
      </c>
      <c r="Q293" s="34">
        <v>0</v>
      </c>
      <c r="R293" s="35">
        <f t="shared" si="13"/>
        <v>9320.52</v>
      </c>
      <c r="S293" s="74"/>
    </row>
    <row r="294" spans="2:19" s="32" customFormat="1">
      <c r="B294" s="27">
        <v>160043</v>
      </c>
      <c r="C294" s="68" t="s">
        <v>515</v>
      </c>
      <c r="D294" s="27" t="s">
        <v>532</v>
      </c>
      <c r="E294" s="27" t="s">
        <v>194</v>
      </c>
      <c r="F294" s="27" t="s">
        <v>535</v>
      </c>
      <c r="G294" s="27" t="s">
        <v>77</v>
      </c>
      <c r="H294" s="27"/>
      <c r="I294" s="27"/>
      <c r="J294" s="49" t="s">
        <v>72</v>
      </c>
      <c r="K294" s="29">
        <v>5725.46</v>
      </c>
      <c r="L294" s="69" t="s">
        <v>362</v>
      </c>
      <c r="M294" s="67">
        <v>0.1</v>
      </c>
      <c r="N294" s="67">
        <v>0.1</v>
      </c>
      <c r="O294" s="71">
        <v>0</v>
      </c>
      <c r="P294" s="34">
        <v>0</v>
      </c>
      <c r="Q294" s="34">
        <v>0</v>
      </c>
      <c r="R294" s="35">
        <f t="shared" si="13"/>
        <v>5725.46</v>
      </c>
      <c r="S294" s="74"/>
    </row>
    <row r="295" spans="2:19" s="32" customFormat="1">
      <c r="B295" s="27">
        <v>160044</v>
      </c>
      <c r="C295" s="68" t="s">
        <v>516</v>
      </c>
      <c r="D295" s="27" t="s">
        <v>532</v>
      </c>
      <c r="E295" s="27" t="s">
        <v>194</v>
      </c>
      <c r="F295" s="27" t="s">
        <v>535</v>
      </c>
      <c r="G295" s="27" t="s">
        <v>77</v>
      </c>
      <c r="H295" s="27"/>
      <c r="I295" s="27"/>
      <c r="J295" s="49" t="s">
        <v>72</v>
      </c>
      <c r="K295" s="29">
        <v>4968</v>
      </c>
      <c r="L295" s="69" t="s">
        <v>362</v>
      </c>
      <c r="M295" s="67">
        <v>0.1</v>
      </c>
      <c r="N295" s="67">
        <v>0.1</v>
      </c>
      <c r="O295" s="71">
        <v>0</v>
      </c>
      <c r="P295" s="34">
        <v>0</v>
      </c>
      <c r="Q295" s="34">
        <v>0</v>
      </c>
      <c r="R295" s="35">
        <f t="shared" si="13"/>
        <v>4968</v>
      </c>
      <c r="S295" s="74"/>
    </row>
    <row r="296" spans="2:19" s="32" customFormat="1">
      <c r="B296" s="27">
        <v>160045</v>
      </c>
      <c r="C296" s="68" t="s">
        <v>517</v>
      </c>
      <c r="D296" s="27" t="s">
        <v>532</v>
      </c>
      <c r="E296" s="27" t="s">
        <v>194</v>
      </c>
      <c r="F296" s="27" t="s">
        <v>535</v>
      </c>
      <c r="G296" s="27" t="s">
        <v>77</v>
      </c>
      <c r="H296" s="27"/>
      <c r="I296" s="27"/>
      <c r="J296" s="49" t="s">
        <v>72</v>
      </c>
      <c r="K296" s="29">
        <v>3105</v>
      </c>
      <c r="L296" s="69" t="s">
        <v>362</v>
      </c>
      <c r="M296" s="67">
        <v>0.1</v>
      </c>
      <c r="N296" s="67">
        <v>0.1</v>
      </c>
      <c r="O296" s="71">
        <v>0</v>
      </c>
      <c r="P296" s="34"/>
      <c r="Q296" s="34">
        <v>0</v>
      </c>
      <c r="R296" s="35">
        <f t="shared" si="13"/>
        <v>3105</v>
      </c>
      <c r="S296" s="74"/>
    </row>
    <row r="297" spans="2:19" s="32" customFormat="1">
      <c r="B297" s="27">
        <v>150561</v>
      </c>
      <c r="C297" s="68" t="s">
        <v>518</v>
      </c>
      <c r="D297" s="27" t="s">
        <v>532</v>
      </c>
      <c r="E297" s="27" t="s">
        <v>194</v>
      </c>
      <c r="F297" s="27" t="s">
        <v>342</v>
      </c>
      <c r="G297" s="27" t="s">
        <v>77</v>
      </c>
      <c r="H297" s="27"/>
      <c r="I297" s="27"/>
      <c r="J297" s="49" t="s">
        <v>72</v>
      </c>
      <c r="K297" s="29">
        <v>50000</v>
      </c>
      <c r="L297" s="30">
        <v>42241</v>
      </c>
      <c r="M297" s="67">
        <v>0.1</v>
      </c>
      <c r="N297" s="67">
        <v>0.1</v>
      </c>
      <c r="O297" s="65">
        <f t="shared" ref="O297:O312" si="14">Q297/K297</f>
        <v>0.33333333333333337</v>
      </c>
      <c r="P297" s="34">
        <f>+K297*N297</f>
        <v>5000</v>
      </c>
      <c r="Q297" s="34">
        <v>16666.666666666668</v>
      </c>
      <c r="R297" s="35">
        <f t="shared" si="13"/>
        <v>33333.333333333328</v>
      </c>
      <c r="S297" s="74"/>
    </row>
    <row r="298" spans="2:19" s="32" customFormat="1">
      <c r="B298" s="27">
        <v>140340</v>
      </c>
      <c r="C298" s="68" t="s">
        <v>519</v>
      </c>
      <c r="D298" s="27" t="s">
        <v>532</v>
      </c>
      <c r="E298" s="27" t="s">
        <v>194</v>
      </c>
      <c r="F298" s="27" t="s">
        <v>536</v>
      </c>
      <c r="G298" s="27" t="s">
        <v>77</v>
      </c>
      <c r="H298" s="27"/>
      <c r="I298" s="27"/>
      <c r="J298" s="49" t="s">
        <v>72</v>
      </c>
      <c r="K298" s="29">
        <v>45588</v>
      </c>
      <c r="L298" s="30">
        <v>42205</v>
      </c>
      <c r="M298" s="67">
        <v>0.1</v>
      </c>
      <c r="N298" s="67">
        <v>0.1</v>
      </c>
      <c r="O298" s="65">
        <f t="shared" si="14"/>
        <v>0.34166666666666667</v>
      </c>
      <c r="P298" s="34">
        <f t="shared" ref="P298:P310" si="15">+K298*N298</f>
        <v>4558.8</v>
      </c>
      <c r="Q298" s="34">
        <v>15575.900000000001</v>
      </c>
      <c r="R298" s="35">
        <f t="shared" si="13"/>
        <v>30012.1</v>
      </c>
      <c r="S298" s="74"/>
    </row>
    <row r="299" spans="2:19" s="32" customFormat="1">
      <c r="B299" s="27">
        <v>131011</v>
      </c>
      <c r="C299" s="68" t="s">
        <v>520</v>
      </c>
      <c r="D299" s="27" t="s">
        <v>532</v>
      </c>
      <c r="E299" s="27" t="s">
        <v>194</v>
      </c>
      <c r="F299" s="27" t="s">
        <v>537</v>
      </c>
      <c r="G299" s="27" t="s">
        <v>77</v>
      </c>
      <c r="H299" s="27"/>
      <c r="I299" s="27"/>
      <c r="J299" s="49" t="s">
        <v>72</v>
      </c>
      <c r="K299" s="29">
        <v>330887.09000000003</v>
      </c>
      <c r="L299" s="30">
        <v>40232</v>
      </c>
      <c r="M299" s="67">
        <v>0.1</v>
      </c>
      <c r="N299" s="67">
        <v>0.1</v>
      </c>
      <c r="O299" s="65">
        <f t="shared" si="14"/>
        <v>0.88333333333333341</v>
      </c>
      <c r="P299" s="34">
        <f t="shared" si="15"/>
        <v>33088.709000000003</v>
      </c>
      <c r="Q299" s="34">
        <v>292283.59616666671</v>
      </c>
      <c r="R299" s="35">
        <f t="shared" si="13"/>
        <v>38603.493833333312</v>
      </c>
      <c r="S299" s="74"/>
    </row>
    <row r="300" spans="2:19" s="32" customFormat="1">
      <c r="B300" s="27">
        <v>160104</v>
      </c>
      <c r="C300" s="68" t="s">
        <v>521</v>
      </c>
      <c r="D300" s="27" t="s">
        <v>532</v>
      </c>
      <c r="E300" s="27" t="s">
        <v>194</v>
      </c>
      <c r="F300" s="27" t="s">
        <v>538</v>
      </c>
      <c r="G300" s="27" t="s">
        <v>77</v>
      </c>
      <c r="H300" s="27"/>
      <c r="I300" s="27"/>
      <c r="J300" s="49" t="s">
        <v>72</v>
      </c>
      <c r="K300" s="29">
        <v>71999.95</v>
      </c>
      <c r="L300" s="30">
        <v>42201</v>
      </c>
      <c r="M300" s="67">
        <v>0.1</v>
      </c>
      <c r="N300" s="67">
        <v>0.1</v>
      </c>
      <c r="O300" s="65">
        <f t="shared" si="14"/>
        <v>0.34166666666666667</v>
      </c>
      <c r="P300" s="34">
        <f t="shared" si="15"/>
        <v>7199.9949999999999</v>
      </c>
      <c r="Q300" s="34">
        <v>24599.982916666668</v>
      </c>
      <c r="R300" s="35">
        <f t="shared" si="13"/>
        <v>47399.967083333329</v>
      </c>
      <c r="S300" s="74"/>
    </row>
    <row r="301" spans="2:19" s="32" customFormat="1">
      <c r="B301" s="27">
        <v>160105</v>
      </c>
      <c r="C301" s="68" t="s">
        <v>522</v>
      </c>
      <c r="D301" s="27" t="s">
        <v>532</v>
      </c>
      <c r="E301" s="27" t="s">
        <v>195</v>
      </c>
      <c r="F301" s="27" t="s">
        <v>539</v>
      </c>
      <c r="G301" s="27" t="s">
        <v>77</v>
      </c>
      <c r="H301" s="27"/>
      <c r="I301" s="27"/>
      <c r="J301" s="49" t="s">
        <v>72</v>
      </c>
      <c r="K301" s="29">
        <v>960861.64</v>
      </c>
      <c r="L301" s="30">
        <v>42208</v>
      </c>
      <c r="M301" s="67">
        <v>0.1</v>
      </c>
      <c r="N301" s="67">
        <v>0.1</v>
      </c>
      <c r="O301" s="65">
        <f t="shared" si="14"/>
        <v>0.34166666666666662</v>
      </c>
      <c r="P301" s="34">
        <f t="shared" si="15"/>
        <v>96086.164000000004</v>
      </c>
      <c r="Q301" s="34">
        <v>328294.39366666664</v>
      </c>
      <c r="R301" s="35">
        <f t="shared" si="13"/>
        <v>632567.24633333343</v>
      </c>
      <c r="S301" s="74"/>
    </row>
    <row r="302" spans="2:19" s="32" customFormat="1">
      <c r="B302" s="27">
        <v>160106</v>
      </c>
      <c r="C302" s="68" t="s">
        <v>523</v>
      </c>
      <c r="D302" s="27" t="s">
        <v>532</v>
      </c>
      <c r="E302" s="27" t="s">
        <v>195</v>
      </c>
      <c r="F302" s="27" t="s">
        <v>540</v>
      </c>
      <c r="G302" s="27" t="s">
        <v>77</v>
      </c>
      <c r="H302" s="27"/>
      <c r="I302" s="27"/>
      <c r="J302" s="49" t="s">
        <v>72</v>
      </c>
      <c r="K302" s="29">
        <v>95999.98</v>
      </c>
      <c r="L302" s="30">
        <v>42233</v>
      </c>
      <c r="M302" s="67">
        <v>0.1</v>
      </c>
      <c r="N302" s="67">
        <v>0.1</v>
      </c>
      <c r="O302" s="65">
        <f t="shared" si="14"/>
        <v>0.33333333333333331</v>
      </c>
      <c r="P302" s="34">
        <f t="shared" si="15"/>
        <v>9599.9979999999996</v>
      </c>
      <c r="Q302" s="34">
        <v>31999.993333333328</v>
      </c>
      <c r="R302" s="35">
        <f t="shared" si="13"/>
        <v>63999.986666666664</v>
      </c>
      <c r="S302" s="74"/>
    </row>
    <row r="303" spans="2:19" s="32" customFormat="1">
      <c r="B303" s="27">
        <v>160107</v>
      </c>
      <c r="C303" s="68" t="s">
        <v>524</v>
      </c>
      <c r="D303" s="27" t="s">
        <v>532</v>
      </c>
      <c r="E303" s="27" t="s">
        <v>195</v>
      </c>
      <c r="F303" s="27" t="s">
        <v>540</v>
      </c>
      <c r="G303" s="27" t="s">
        <v>77</v>
      </c>
      <c r="H303" s="27"/>
      <c r="I303" s="27"/>
      <c r="J303" s="49" t="s">
        <v>72</v>
      </c>
      <c r="K303" s="29">
        <v>65999.87</v>
      </c>
      <c r="L303" s="30">
        <v>42233</v>
      </c>
      <c r="M303" s="67">
        <v>0.1</v>
      </c>
      <c r="N303" s="67">
        <v>0.1</v>
      </c>
      <c r="O303" s="65">
        <f t="shared" si="14"/>
        <v>0.33333333333333331</v>
      </c>
      <c r="P303" s="34">
        <f t="shared" si="15"/>
        <v>6599.9870000000001</v>
      </c>
      <c r="Q303" s="34">
        <v>21999.956666666665</v>
      </c>
      <c r="R303" s="35">
        <f t="shared" si="13"/>
        <v>43999.91333333333</v>
      </c>
      <c r="S303" s="74"/>
    </row>
    <row r="304" spans="2:19" s="32" customFormat="1">
      <c r="B304" s="27">
        <v>160108</v>
      </c>
      <c r="C304" s="68" t="s">
        <v>525</v>
      </c>
      <c r="D304" s="27" t="s">
        <v>532</v>
      </c>
      <c r="E304" s="27" t="s">
        <v>195</v>
      </c>
      <c r="F304" s="27" t="s">
        <v>540</v>
      </c>
      <c r="G304" s="27" t="s">
        <v>77</v>
      </c>
      <c r="H304" s="27"/>
      <c r="I304" s="27"/>
      <c r="J304" s="49" t="s">
        <v>72</v>
      </c>
      <c r="K304" s="29">
        <v>9999.99</v>
      </c>
      <c r="L304" s="30">
        <v>42233</v>
      </c>
      <c r="M304" s="67">
        <v>0.1</v>
      </c>
      <c r="N304" s="67">
        <v>0.1</v>
      </c>
      <c r="O304" s="65">
        <f t="shared" si="14"/>
        <v>0.33333333333333337</v>
      </c>
      <c r="P304" s="34">
        <f t="shared" si="15"/>
        <v>999.99900000000002</v>
      </c>
      <c r="Q304" s="34">
        <v>3333.3300000000004</v>
      </c>
      <c r="R304" s="35">
        <f t="shared" si="13"/>
        <v>6666.66</v>
      </c>
      <c r="S304" s="74"/>
    </row>
    <row r="305" spans="2:19" s="32" customFormat="1">
      <c r="B305" s="27">
        <v>160109</v>
      </c>
      <c r="C305" s="68" t="s">
        <v>526</v>
      </c>
      <c r="D305" s="27" t="s">
        <v>532</v>
      </c>
      <c r="E305" s="27" t="s">
        <v>195</v>
      </c>
      <c r="F305" s="27" t="s">
        <v>540</v>
      </c>
      <c r="G305" s="27" t="s">
        <v>77</v>
      </c>
      <c r="H305" s="27"/>
      <c r="I305" s="27"/>
      <c r="J305" s="49" t="s">
        <v>72</v>
      </c>
      <c r="K305" s="29">
        <v>11999.99</v>
      </c>
      <c r="L305" s="30">
        <v>42233</v>
      </c>
      <c r="M305" s="67">
        <v>0.1</v>
      </c>
      <c r="N305" s="67">
        <v>0.1</v>
      </c>
      <c r="O305" s="65">
        <f t="shared" si="14"/>
        <v>0.33333333333333331</v>
      </c>
      <c r="P305" s="34">
        <f t="shared" si="15"/>
        <v>1199.999</v>
      </c>
      <c r="Q305" s="34">
        <v>3999.9966666666664</v>
      </c>
      <c r="R305" s="35">
        <f t="shared" si="13"/>
        <v>7999.9933333333338</v>
      </c>
      <c r="S305" s="74"/>
    </row>
    <row r="306" spans="2:19" s="32" customFormat="1">
      <c r="B306" s="27">
        <v>160023</v>
      </c>
      <c r="C306" s="68" t="s">
        <v>527</v>
      </c>
      <c r="D306" s="27" t="s">
        <v>532</v>
      </c>
      <c r="E306" s="27" t="s">
        <v>195</v>
      </c>
      <c r="F306" s="27" t="s">
        <v>541</v>
      </c>
      <c r="G306" s="27" t="s">
        <v>77</v>
      </c>
      <c r="H306" s="27"/>
      <c r="I306" s="27"/>
      <c r="J306" s="49" t="s">
        <v>72</v>
      </c>
      <c r="K306" s="29">
        <v>33129.599999999999</v>
      </c>
      <c r="L306" s="30">
        <v>40261</v>
      </c>
      <c r="M306" s="67">
        <v>0.1</v>
      </c>
      <c r="N306" s="67">
        <v>0.1</v>
      </c>
      <c r="O306" s="65">
        <f t="shared" si="14"/>
        <v>0.875</v>
      </c>
      <c r="P306" s="34">
        <f t="shared" si="15"/>
        <v>3312.96</v>
      </c>
      <c r="Q306" s="34">
        <v>28988.399999999998</v>
      </c>
      <c r="R306" s="35">
        <f t="shared" si="13"/>
        <v>4141.2000000000007</v>
      </c>
      <c r="S306" s="74"/>
    </row>
    <row r="307" spans="2:19" s="32" customFormat="1">
      <c r="B307" s="27">
        <v>160077</v>
      </c>
      <c r="C307" s="68" t="s">
        <v>528</v>
      </c>
      <c r="D307" s="27" t="s">
        <v>532</v>
      </c>
      <c r="E307" s="27" t="s">
        <v>195</v>
      </c>
      <c r="F307" s="27" t="s">
        <v>542</v>
      </c>
      <c r="G307" s="27" t="s">
        <v>77</v>
      </c>
      <c r="H307" s="27"/>
      <c r="I307" s="27"/>
      <c r="J307" s="49" t="s">
        <v>72</v>
      </c>
      <c r="K307" s="29">
        <v>162864</v>
      </c>
      <c r="L307" s="30">
        <v>40672</v>
      </c>
      <c r="M307" s="67">
        <v>0.1</v>
      </c>
      <c r="N307" s="67">
        <v>0.1</v>
      </c>
      <c r="O307" s="65">
        <f t="shared" si="14"/>
        <v>0.75833333333333341</v>
      </c>
      <c r="P307" s="34">
        <f t="shared" si="15"/>
        <v>16286.400000000001</v>
      </c>
      <c r="Q307" s="34">
        <v>123505.20000000001</v>
      </c>
      <c r="R307" s="35">
        <f t="shared" si="13"/>
        <v>39358.799999999988</v>
      </c>
      <c r="S307" s="74"/>
    </row>
    <row r="308" spans="2:19" s="32" customFormat="1">
      <c r="B308" s="27">
        <v>160082</v>
      </c>
      <c r="C308" s="68" t="s">
        <v>529</v>
      </c>
      <c r="D308" s="27" t="s">
        <v>532</v>
      </c>
      <c r="E308" s="27" t="s">
        <v>195</v>
      </c>
      <c r="F308" s="27" t="s">
        <v>543</v>
      </c>
      <c r="G308" s="27" t="s">
        <v>77</v>
      </c>
      <c r="H308" s="27"/>
      <c r="I308" s="27"/>
      <c r="J308" s="49" t="s">
        <v>72</v>
      </c>
      <c r="K308" s="29">
        <v>35380</v>
      </c>
      <c r="L308" s="30">
        <v>41626</v>
      </c>
      <c r="M308" s="67">
        <v>0.1</v>
      </c>
      <c r="N308" s="67">
        <v>0.1</v>
      </c>
      <c r="O308" s="65">
        <f t="shared" si="14"/>
        <v>0.5</v>
      </c>
      <c r="P308" s="34">
        <f t="shared" si="15"/>
        <v>3538</v>
      </c>
      <c r="Q308" s="34">
        <v>17690</v>
      </c>
      <c r="R308" s="35">
        <f t="shared" si="13"/>
        <v>17690</v>
      </c>
      <c r="S308" s="74"/>
    </row>
    <row r="309" spans="2:19" s="32" customFormat="1">
      <c r="B309" s="27">
        <v>160020</v>
      </c>
      <c r="C309" s="68" t="s">
        <v>530</v>
      </c>
      <c r="D309" s="27" t="s">
        <v>532</v>
      </c>
      <c r="E309" s="27" t="s">
        <v>195</v>
      </c>
      <c r="F309" s="27" t="s">
        <v>544</v>
      </c>
      <c r="G309" s="27" t="s">
        <v>77</v>
      </c>
      <c r="H309" s="27"/>
      <c r="I309" s="27"/>
      <c r="J309" s="49" t="s">
        <v>72</v>
      </c>
      <c r="K309" s="29">
        <v>6560.96</v>
      </c>
      <c r="L309" s="30">
        <v>40261</v>
      </c>
      <c r="M309" s="67">
        <v>0.1</v>
      </c>
      <c r="N309" s="67">
        <v>0.1</v>
      </c>
      <c r="O309" s="65">
        <f t="shared" si="14"/>
        <v>0.875</v>
      </c>
      <c r="P309" s="34">
        <f t="shared" si="15"/>
        <v>656.096</v>
      </c>
      <c r="Q309" s="34">
        <v>5740.84</v>
      </c>
      <c r="R309" s="35">
        <f t="shared" si="13"/>
        <v>820.11999999999989</v>
      </c>
      <c r="S309" s="74"/>
    </row>
    <row r="310" spans="2:19" s="32" customFormat="1">
      <c r="B310" s="27">
        <v>160021</v>
      </c>
      <c r="C310" s="68" t="s">
        <v>531</v>
      </c>
      <c r="D310" s="27" t="s">
        <v>532</v>
      </c>
      <c r="E310" s="27" t="s">
        <v>198</v>
      </c>
      <c r="F310" s="27" t="s">
        <v>545</v>
      </c>
      <c r="G310" s="27" t="s">
        <v>77</v>
      </c>
      <c r="H310" s="27"/>
      <c r="I310" s="27"/>
      <c r="J310" s="49" t="s">
        <v>72</v>
      </c>
      <c r="K310" s="29">
        <v>13108</v>
      </c>
      <c r="L310" s="30">
        <v>40261</v>
      </c>
      <c r="M310" s="67">
        <v>0.1</v>
      </c>
      <c r="N310" s="67">
        <v>0.1</v>
      </c>
      <c r="O310" s="65">
        <f t="shared" si="14"/>
        <v>0.87500000000000011</v>
      </c>
      <c r="P310" s="34">
        <f t="shared" si="15"/>
        <v>1310.8000000000002</v>
      </c>
      <c r="Q310" s="34">
        <v>11469.500000000002</v>
      </c>
      <c r="R310" s="35">
        <f t="shared" si="13"/>
        <v>1638.4999999999982</v>
      </c>
      <c r="S310" s="74"/>
    </row>
    <row r="311" spans="2:19" s="32" customFormat="1">
      <c r="B311" s="27">
        <v>1418230</v>
      </c>
      <c r="C311" s="68" t="s">
        <v>546</v>
      </c>
      <c r="D311" s="27" t="s">
        <v>532</v>
      </c>
      <c r="E311" s="27" t="s">
        <v>195</v>
      </c>
      <c r="F311" s="27" t="s">
        <v>548</v>
      </c>
      <c r="G311" s="27" t="s">
        <v>77</v>
      </c>
      <c r="H311" s="27"/>
      <c r="I311" s="27"/>
      <c r="J311" s="49" t="s">
        <v>72</v>
      </c>
      <c r="K311" s="29">
        <v>100000.00050000001</v>
      </c>
      <c r="L311" s="30">
        <v>42909</v>
      </c>
      <c r="M311" s="67">
        <v>0.1</v>
      </c>
      <c r="N311" s="67">
        <v>0.1</v>
      </c>
      <c r="O311" s="65">
        <f t="shared" si="14"/>
        <v>0.15000000000000002</v>
      </c>
      <c r="P311" s="34">
        <f>+K311*N311</f>
        <v>10000.000050000002</v>
      </c>
      <c r="Q311" s="34">
        <v>15000.000075000004</v>
      </c>
      <c r="R311" s="35">
        <f t="shared" si="13"/>
        <v>85000.000425000006</v>
      </c>
      <c r="S311" s="74"/>
    </row>
    <row r="312" spans="2:19" s="32" customFormat="1">
      <c r="B312" s="27">
        <v>1418231</v>
      </c>
      <c r="C312" s="68" t="s">
        <v>547</v>
      </c>
      <c r="D312" s="27" t="s">
        <v>532</v>
      </c>
      <c r="E312" s="27" t="s">
        <v>195</v>
      </c>
      <c r="F312" s="27" t="s">
        <v>548</v>
      </c>
      <c r="G312" s="27" t="s">
        <v>77</v>
      </c>
      <c r="H312" s="27"/>
      <c r="I312" s="27"/>
      <c r="J312" s="49" t="s">
        <v>72</v>
      </c>
      <c r="K312" s="29">
        <v>13000.000056000001</v>
      </c>
      <c r="L312" s="30">
        <v>42909</v>
      </c>
      <c r="M312" s="67">
        <v>0.1</v>
      </c>
      <c r="N312" s="67">
        <v>0.1</v>
      </c>
      <c r="O312" s="65">
        <f t="shared" si="14"/>
        <v>0.15</v>
      </c>
      <c r="P312" s="70">
        <f>+N312*K312</f>
        <v>1300.0000056000001</v>
      </c>
      <c r="Q312" s="34">
        <v>1950.0000084000001</v>
      </c>
      <c r="R312" s="35">
        <f t="shared" si="13"/>
        <v>11050.0000476</v>
      </c>
      <c r="S312" s="74"/>
    </row>
    <row r="313" spans="2:19" s="32" customFormat="1" ht="15">
      <c r="B313" s="66" t="s">
        <v>550</v>
      </c>
      <c r="C313" s="66"/>
      <c r="D313" s="27"/>
      <c r="E313" s="27"/>
      <c r="F313" s="27"/>
      <c r="G313" s="27"/>
      <c r="H313" s="27"/>
      <c r="I313" s="27"/>
      <c r="J313" s="49"/>
      <c r="K313" s="28"/>
      <c r="L313" s="27"/>
      <c r="M313" s="27"/>
      <c r="N313" s="27"/>
      <c r="O313" s="33"/>
      <c r="P313" s="36"/>
      <c r="Q313" s="34"/>
      <c r="R313" s="35"/>
      <c r="S313" s="74"/>
    </row>
    <row r="314" spans="2:19" s="32" customFormat="1" ht="15">
      <c r="B314" s="27"/>
      <c r="C314" s="66" t="s">
        <v>549</v>
      </c>
      <c r="D314" s="27"/>
      <c r="E314" s="27"/>
      <c r="F314" s="27"/>
      <c r="G314" s="27"/>
      <c r="H314" s="27"/>
      <c r="I314" s="27"/>
      <c r="J314" s="49"/>
      <c r="K314" s="27"/>
      <c r="L314" s="27"/>
      <c r="M314" s="27"/>
      <c r="N314" s="27"/>
      <c r="O314" s="33"/>
      <c r="P314" s="36"/>
      <c r="Q314" s="34"/>
      <c r="R314" s="35"/>
      <c r="S314" s="74"/>
    </row>
    <row r="315" spans="2:19" s="32" customFormat="1">
      <c r="B315" s="27">
        <v>131288</v>
      </c>
      <c r="C315" s="68" t="s">
        <v>551</v>
      </c>
      <c r="D315" s="27" t="s">
        <v>553</v>
      </c>
      <c r="E315" s="27" t="s">
        <v>183</v>
      </c>
      <c r="F315" s="27" t="s">
        <v>555</v>
      </c>
      <c r="G315" s="27" t="s">
        <v>77</v>
      </c>
      <c r="H315" s="27"/>
      <c r="I315" s="27"/>
      <c r="J315" s="49" t="s">
        <v>72</v>
      </c>
      <c r="K315" s="29">
        <v>8500</v>
      </c>
      <c r="L315" s="30">
        <v>42067</v>
      </c>
      <c r="M315" s="67">
        <v>0.1</v>
      </c>
      <c r="N315" s="67">
        <v>0.1</v>
      </c>
      <c r="O315" s="65">
        <f t="shared" ref="O315:O378" si="16">Q315/K315</f>
        <v>0.375</v>
      </c>
      <c r="P315" s="34">
        <f>+K315*N315</f>
        <v>850</v>
      </c>
      <c r="Q315" s="34">
        <v>3187.5</v>
      </c>
      <c r="R315" s="35">
        <f t="shared" ref="R315:R378" si="17">+K315-Q315</f>
        <v>5312.5</v>
      </c>
      <c r="S315" s="74"/>
    </row>
    <row r="316" spans="2:19" s="32" customFormat="1">
      <c r="B316" s="27">
        <v>131283</v>
      </c>
      <c r="C316" s="68" t="s">
        <v>552</v>
      </c>
      <c r="D316" s="27" t="s">
        <v>553</v>
      </c>
      <c r="E316" s="27" t="s">
        <v>554</v>
      </c>
      <c r="F316" s="27" t="s">
        <v>556</v>
      </c>
      <c r="G316" s="27" t="s">
        <v>77</v>
      </c>
      <c r="H316" s="27"/>
      <c r="I316" s="27"/>
      <c r="J316" s="49" t="s">
        <v>72</v>
      </c>
      <c r="K316" s="29">
        <v>4176</v>
      </c>
      <c r="L316" s="30">
        <v>42025</v>
      </c>
      <c r="M316" s="67">
        <v>0.1</v>
      </c>
      <c r="N316" s="67">
        <v>0.1</v>
      </c>
      <c r="O316" s="65">
        <f t="shared" si="16"/>
        <v>0.39166666666666672</v>
      </c>
      <c r="P316" s="34">
        <f t="shared" ref="P316:P317" si="18">+K316*N316</f>
        <v>417.6</v>
      </c>
      <c r="Q316" s="34">
        <v>1635.6000000000001</v>
      </c>
      <c r="R316" s="35">
        <f t="shared" si="17"/>
        <v>2540.3999999999996</v>
      </c>
      <c r="S316" s="74"/>
    </row>
    <row r="317" spans="2:19" s="32" customFormat="1">
      <c r="B317" s="27">
        <v>131284</v>
      </c>
      <c r="C317" s="90" t="s">
        <v>674</v>
      </c>
      <c r="D317" s="27" t="s">
        <v>553</v>
      </c>
      <c r="E317" s="88" t="s">
        <v>673</v>
      </c>
      <c r="F317" s="27" t="s">
        <v>557</v>
      </c>
      <c r="G317" s="27" t="s">
        <v>77</v>
      </c>
      <c r="H317" s="27"/>
      <c r="I317" s="27"/>
      <c r="J317" s="49" t="s">
        <v>72</v>
      </c>
      <c r="K317" s="29">
        <v>86344.48</v>
      </c>
      <c r="L317" s="30">
        <v>43355</v>
      </c>
      <c r="M317" s="67">
        <v>0.1</v>
      </c>
      <c r="N317" s="67">
        <v>0.1</v>
      </c>
      <c r="O317" s="65">
        <f t="shared" si="16"/>
        <v>2.4999861021804754E-2</v>
      </c>
      <c r="P317" s="34">
        <f t="shared" si="18"/>
        <v>8634.4480000000003</v>
      </c>
      <c r="Q317" s="34">
        <v>2158.6</v>
      </c>
      <c r="R317" s="35">
        <f t="shared" si="17"/>
        <v>84185.87999999999</v>
      </c>
      <c r="S317" s="74"/>
    </row>
    <row r="318" spans="2:19" s="32" customFormat="1" ht="15">
      <c r="B318" s="27"/>
      <c r="C318" s="66" t="s">
        <v>558</v>
      </c>
      <c r="D318" s="27"/>
      <c r="E318" s="27"/>
      <c r="F318" s="27"/>
      <c r="G318" s="27"/>
      <c r="H318" s="27"/>
      <c r="I318" s="27"/>
      <c r="J318" s="49"/>
      <c r="K318" s="28"/>
      <c r="L318" s="27"/>
      <c r="M318" s="27"/>
      <c r="N318" s="27"/>
      <c r="O318" s="33"/>
      <c r="P318" s="36"/>
      <c r="Q318" s="34"/>
      <c r="R318" s="35"/>
      <c r="S318" s="74"/>
    </row>
    <row r="319" spans="2:19" s="32" customFormat="1">
      <c r="B319" s="27" t="s">
        <v>559</v>
      </c>
      <c r="C319" s="68" t="s">
        <v>561</v>
      </c>
      <c r="D319" s="27" t="s">
        <v>563</v>
      </c>
      <c r="E319" s="27" t="s">
        <v>179</v>
      </c>
      <c r="F319" s="27" t="s">
        <v>564</v>
      </c>
      <c r="G319" s="27" t="s">
        <v>77</v>
      </c>
      <c r="H319" s="27"/>
      <c r="I319" s="27"/>
      <c r="J319" s="49" t="s">
        <v>72</v>
      </c>
      <c r="K319" s="29">
        <v>2609</v>
      </c>
      <c r="L319" s="30">
        <v>42821</v>
      </c>
      <c r="M319" s="67">
        <v>0.1</v>
      </c>
      <c r="N319" s="67">
        <v>0.1</v>
      </c>
      <c r="O319" s="65">
        <f t="shared" si="16"/>
        <v>0.17500000000000004</v>
      </c>
      <c r="P319" s="34">
        <f>+K319*N319</f>
        <v>260.90000000000003</v>
      </c>
      <c r="Q319" s="34">
        <v>456.5750000000001</v>
      </c>
      <c r="R319" s="35">
        <f t="shared" si="17"/>
        <v>2152.4249999999997</v>
      </c>
      <c r="S319" s="74"/>
    </row>
    <row r="320" spans="2:19" s="32" customFormat="1">
      <c r="B320" s="27" t="s">
        <v>560</v>
      </c>
      <c r="C320" s="68" t="s">
        <v>562</v>
      </c>
      <c r="D320" s="27" t="s">
        <v>563</v>
      </c>
      <c r="E320" s="27" t="s">
        <v>179</v>
      </c>
      <c r="F320" s="27" t="s">
        <v>565</v>
      </c>
      <c r="G320" s="27" t="s">
        <v>77</v>
      </c>
      <c r="H320" s="27"/>
      <c r="I320" s="27"/>
      <c r="J320" s="49" t="s">
        <v>72</v>
      </c>
      <c r="K320" s="29">
        <v>9549.5</v>
      </c>
      <c r="L320" s="30">
        <v>43146</v>
      </c>
      <c r="M320" s="67">
        <v>0.1</v>
      </c>
      <c r="N320" s="67">
        <v>0.1</v>
      </c>
      <c r="O320" s="65">
        <f t="shared" si="16"/>
        <v>8.3333333333333329E-2</v>
      </c>
      <c r="P320" s="34">
        <f>+K320*N320</f>
        <v>954.95</v>
      </c>
      <c r="Q320" s="34">
        <v>795.79166666666663</v>
      </c>
      <c r="R320" s="35">
        <f t="shared" si="17"/>
        <v>8753.7083333333339</v>
      </c>
      <c r="S320" s="74"/>
    </row>
    <row r="321" spans="2:19" s="32" customFormat="1" ht="15">
      <c r="B321" s="27"/>
      <c r="C321" s="66" t="s">
        <v>566</v>
      </c>
      <c r="D321" s="27"/>
      <c r="E321" s="27"/>
      <c r="F321" s="27"/>
      <c r="G321" s="27"/>
      <c r="H321" s="27"/>
      <c r="I321" s="27"/>
      <c r="J321" s="49"/>
      <c r="K321" s="29"/>
      <c r="L321" s="27"/>
      <c r="M321" s="27"/>
      <c r="N321" s="27"/>
      <c r="O321" s="33"/>
      <c r="P321" s="36"/>
      <c r="Q321" s="29"/>
      <c r="R321" s="29"/>
      <c r="S321" s="74"/>
    </row>
    <row r="322" spans="2:19" s="32" customFormat="1">
      <c r="B322" s="27">
        <v>110014</v>
      </c>
      <c r="C322" s="68" t="s">
        <v>567</v>
      </c>
      <c r="D322" s="27" t="s">
        <v>568</v>
      </c>
      <c r="E322" s="27" t="s">
        <v>183</v>
      </c>
      <c r="F322" s="27" t="s">
        <v>569</v>
      </c>
      <c r="G322" s="27" t="s">
        <v>77</v>
      </c>
      <c r="H322" s="27"/>
      <c r="I322" s="27"/>
      <c r="J322" s="49" t="s">
        <v>72</v>
      </c>
      <c r="K322" s="29">
        <v>41990.400000000001</v>
      </c>
      <c r="L322" s="30">
        <v>41883</v>
      </c>
      <c r="M322" s="67">
        <v>0.1</v>
      </c>
      <c r="N322" s="67">
        <v>0.1</v>
      </c>
      <c r="O322" s="65">
        <f t="shared" si="16"/>
        <v>0.42500000000000004</v>
      </c>
      <c r="P322" s="70">
        <f>+N322*K322</f>
        <v>4199.04</v>
      </c>
      <c r="Q322" s="34">
        <v>17845.920000000002</v>
      </c>
      <c r="R322" s="35">
        <f t="shared" si="17"/>
        <v>24144.48</v>
      </c>
      <c r="S322" s="74"/>
    </row>
    <row r="323" spans="2:19" s="32" customFormat="1" ht="15">
      <c r="B323" s="27"/>
      <c r="C323" s="66" t="s">
        <v>570</v>
      </c>
      <c r="D323" s="27"/>
      <c r="E323" s="27"/>
      <c r="F323" s="27"/>
      <c r="G323" s="27"/>
      <c r="H323" s="27"/>
      <c r="I323" s="27"/>
      <c r="J323" s="49"/>
      <c r="K323" s="27"/>
      <c r="L323" s="27"/>
      <c r="M323" s="27"/>
      <c r="N323" s="27"/>
      <c r="O323" s="33"/>
      <c r="P323" s="36"/>
      <c r="Q323" s="34"/>
      <c r="R323" s="35"/>
      <c r="S323" s="74"/>
    </row>
    <row r="324" spans="2:19" s="32" customFormat="1">
      <c r="B324" s="27">
        <v>140316</v>
      </c>
      <c r="C324" s="68" t="s">
        <v>571</v>
      </c>
      <c r="D324" s="27" t="s">
        <v>589</v>
      </c>
      <c r="E324" s="27" t="s">
        <v>194</v>
      </c>
      <c r="F324" s="27" t="s">
        <v>590</v>
      </c>
      <c r="G324" s="27" t="s">
        <v>77</v>
      </c>
      <c r="H324" s="27"/>
      <c r="I324" s="27"/>
      <c r="J324" s="49" t="s">
        <v>72</v>
      </c>
      <c r="K324" s="29">
        <v>8855</v>
      </c>
      <c r="L324" s="30">
        <v>41807</v>
      </c>
      <c r="M324" s="67">
        <v>0.1</v>
      </c>
      <c r="N324" s="67">
        <v>0.1</v>
      </c>
      <c r="O324" s="65">
        <f t="shared" si="16"/>
        <v>0.45000000000000007</v>
      </c>
      <c r="P324" s="70">
        <f>+N324*K324</f>
        <v>885.5</v>
      </c>
      <c r="Q324" s="34">
        <v>3984.7500000000005</v>
      </c>
      <c r="R324" s="35">
        <f t="shared" si="17"/>
        <v>4870.25</v>
      </c>
      <c r="S324" s="74"/>
    </row>
    <row r="325" spans="2:19" s="32" customFormat="1">
      <c r="B325" s="27">
        <v>150592</v>
      </c>
      <c r="C325" s="68" t="s">
        <v>572</v>
      </c>
      <c r="D325" s="27" t="s">
        <v>589</v>
      </c>
      <c r="E325" s="27" t="s">
        <v>178</v>
      </c>
      <c r="F325" s="27" t="s">
        <v>591</v>
      </c>
      <c r="G325" s="27" t="s">
        <v>77</v>
      </c>
      <c r="H325" s="27"/>
      <c r="I325" s="27"/>
      <c r="J325" s="49" t="s">
        <v>72</v>
      </c>
      <c r="K325" s="29">
        <v>18560</v>
      </c>
      <c r="L325" s="30">
        <v>42358</v>
      </c>
      <c r="M325" s="67">
        <v>0.1</v>
      </c>
      <c r="N325" s="67">
        <v>0.1</v>
      </c>
      <c r="O325" s="65">
        <f t="shared" si="16"/>
        <v>0.3</v>
      </c>
      <c r="P325" s="70">
        <f t="shared" ref="P325:P347" si="19">+N325*K325</f>
        <v>1856</v>
      </c>
      <c r="Q325" s="34">
        <v>5568</v>
      </c>
      <c r="R325" s="35">
        <f t="shared" si="17"/>
        <v>12992</v>
      </c>
      <c r="S325" s="74"/>
    </row>
    <row r="326" spans="2:19" s="32" customFormat="1">
      <c r="B326" s="27">
        <v>140303</v>
      </c>
      <c r="C326" s="68" t="s">
        <v>573</v>
      </c>
      <c r="D326" s="27" t="s">
        <v>589</v>
      </c>
      <c r="E326" s="27" t="s">
        <v>312</v>
      </c>
      <c r="F326" s="27" t="s">
        <v>592</v>
      </c>
      <c r="G326" s="27" t="s">
        <v>77</v>
      </c>
      <c r="H326" s="27"/>
      <c r="I326" s="27"/>
      <c r="J326" s="49" t="s">
        <v>72</v>
      </c>
      <c r="K326" s="29">
        <v>3828</v>
      </c>
      <c r="L326" s="30">
        <v>41743</v>
      </c>
      <c r="M326" s="67">
        <v>0.1</v>
      </c>
      <c r="N326" s="67">
        <v>0.1</v>
      </c>
      <c r="O326" s="65">
        <f t="shared" si="16"/>
        <v>0.46666666666666667</v>
      </c>
      <c r="P326" s="70">
        <f t="shared" si="19"/>
        <v>382.8</v>
      </c>
      <c r="Q326" s="34">
        <v>1786.4</v>
      </c>
      <c r="R326" s="35">
        <f t="shared" si="17"/>
        <v>2041.6</v>
      </c>
      <c r="S326" s="74"/>
    </row>
    <row r="327" spans="2:19" s="32" customFormat="1">
      <c r="B327" s="27">
        <v>140305</v>
      </c>
      <c r="C327" s="68" t="s">
        <v>573</v>
      </c>
      <c r="D327" s="27" t="s">
        <v>589</v>
      </c>
      <c r="E327" s="27" t="s">
        <v>312</v>
      </c>
      <c r="F327" s="27" t="s">
        <v>592</v>
      </c>
      <c r="G327" s="27" t="s">
        <v>77</v>
      </c>
      <c r="H327" s="27"/>
      <c r="I327" s="27"/>
      <c r="J327" s="49" t="s">
        <v>72</v>
      </c>
      <c r="K327" s="29">
        <v>3828</v>
      </c>
      <c r="L327" s="30">
        <v>41743</v>
      </c>
      <c r="M327" s="67">
        <v>0.1</v>
      </c>
      <c r="N327" s="67">
        <v>0.1</v>
      </c>
      <c r="O327" s="65">
        <f t="shared" si="16"/>
        <v>0.46666666666666667</v>
      </c>
      <c r="P327" s="70">
        <f t="shared" si="19"/>
        <v>382.8</v>
      </c>
      <c r="Q327" s="34">
        <v>1786.4</v>
      </c>
      <c r="R327" s="35">
        <f t="shared" si="17"/>
        <v>2041.6</v>
      </c>
      <c r="S327" s="74"/>
    </row>
    <row r="328" spans="2:19" s="32" customFormat="1">
      <c r="B328" s="27">
        <v>140306</v>
      </c>
      <c r="C328" s="68" t="s">
        <v>574</v>
      </c>
      <c r="D328" s="27" t="s">
        <v>589</v>
      </c>
      <c r="E328" s="27" t="s">
        <v>312</v>
      </c>
      <c r="F328" s="27" t="s">
        <v>592</v>
      </c>
      <c r="G328" s="27" t="s">
        <v>77</v>
      </c>
      <c r="H328" s="27"/>
      <c r="I328" s="27"/>
      <c r="J328" s="49" t="s">
        <v>72</v>
      </c>
      <c r="K328" s="29">
        <v>4071.6</v>
      </c>
      <c r="L328" s="30">
        <v>41743</v>
      </c>
      <c r="M328" s="67">
        <v>0.1</v>
      </c>
      <c r="N328" s="67">
        <v>0.1</v>
      </c>
      <c r="O328" s="65">
        <f t="shared" si="16"/>
        <v>0.46666666666666667</v>
      </c>
      <c r="P328" s="70">
        <f t="shared" si="19"/>
        <v>407.16</v>
      </c>
      <c r="Q328" s="34">
        <v>1900.08</v>
      </c>
      <c r="R328" s="35">
        <f t="shared" si="17"/>
        <v>2171.52</v>
      </c>
      <c r="S328" s="74"/>
    </row>
    <row r="329" spans="2:19" s="32" customFormat="1">
      <c r="B329" s="27">
        <v>1418232</v>
      </c>
      <c r="C329" s="68" t="s">
        <v>575</v>
      </c>
      <c r="D329" s="27" t="s">
        <v>589</v>
      </c>
      <c r="E329" s="27" t="s">
        <v>194</v>
      </c>
      <c r="F329" s="27" t="s">
        <v>593</v>
      </c>
      <c r="G329" s="27" t="s">
        <v>77</v>
      </c>
      <c r="H329" s="27"/>
      <c r="I329" s="27"/>
      <c r="J329" s="49" t="s">
        <v>72</v>
      </c>
      <c r="K329" s="29">
        <v>162596.04</v>
      </c>
      <c r="L329" s="30">
        <v>42682</v>
      </c>
      <c r="M329" s="67">
        <v>0.1</v>
      </c>
      <c r="N329" s="67">
        <v>0.1</v>
      </c>
      <c r="O329" s="65">
        <f t="shared" si="16"/>
        <v>0.20833333333333334</v>
      </c>
      <c r="P329" s="70">
        <f t="shared" si="19"/>
        <v>16259.604000000001</v>
      </c>
      <c r="Q329" s="34">
        <v>33874.175000000003</v>
      </c>
      <c r="R329" s="35">
        <f t="shared" si="17"/>
        <v>128721.86500000001</v>
      </c>
      <c r="S329" s="74"/>
    </row>
    <row r="330" spans="2:19" s="32" customFormat="1">
      <c r="B330" s="27">
        <v>1418233</v>
      </c>
      <c r="C330" s="68" t="s">
        <v>576</v>
      </c>
      <c r="D330" s="27" t="s">
        <v>589</v>
      </c>
      <c r="E330" s="27" t="s">
        <v>194</v>
      </c>
      <c r="F330" s="27" t="s">
        <v>593</v>
      </c>
      <c r="G330" s="27" t="s">
        <v>77</v>
      </c>
      <c r="H330" s="27"/>
      <c r="I330" s="27"/>
      <c r="J330" s="49" t="s">
        <v>72</v>
      </c>
      <c r="K330" s="29">
        <v>97653.440000000002</v>
      </c>
      <c r="L330" s="30">
        <v>42682</v>
      </c>
      <c r="M330" s="67">
        <v>0.1</v>
      </c>
      <c r="N330" s="67">
        <v>0.1</v>
      </c>
      <c r="O330" s="65">
        <f t="shared" si="16"/>
        <v>0.20833333333333334</v>
      </c>
      <c r="P330" s="70">
        <f t="shared" si="19"/>
        <v>9765.344000000001</v>
      </c>
      <c r="Q330" s="34">
        <v>20344.466666666667</v>
      </c>
      <c r="R330" s="35">
        <f t="shared" si="17"/>
        <v>77308.973333333328</v>
      </c>
      <c r="S330" s="74"/>
    </row>
    <row r="331" spans="2:19" s="32" customFormat="1">
      <c r="B331" s="27">
        <v>140239</v>
      </c>
      <c r="C331" s="68" t="s">
        <v>577</v>
      </c>
      <c r="D331" s="27" t="s">
        <v>589</v>
      </c>
      <c r="E331" s="27" t="s">
        <v>192</v>
      </c>
      <c r="F331" s="27" t="s">
        <v>594</v>
      </c>
      <c r="G331" s="27" t="s">
        <v>77</v>
      </c>
      <c r="H331" s="27"/>
      <c r="I331" s="27"/>
      <c r="J331" s="49" t="s">
        <v>72</v>
      </c>
      <c r="K331" s="29">
        <v>17250</v>
      </c>
      <c r="L331" s="30">
        <v>39556</v>
      </c>
      <c r="M331" s="67">
        <v>0.1</v>
      </c>
      <c r="N331" s="67">
        <v>0.1</v>
      </c>
      <c r="O331" s="65">
        <f t="shared" si="16"/>
        <v>1</v>
      </c>
      <c r="P331" s="70">
        <f t="shared" si="19"/>
        <v>1725</v>
      </c>
      <c r="Q331" s="34">
        <v>17250</v>
      </c>
      <c r="R331" s="35">
        <f t="shared" si="17"/>
        <v>0</v>
      </c>
      <c r="S331" s="74"/>
    </row>
    <row r="332" spans="2:19" s="32" customFormat="1">
      <c r="B332" s="27">
        <v>140337</v>
      </c>
      <c r="C332" s="68" t="s">
        <v>578</v>
      </c>
      <c r="D332" s="27" t="s">
        <v>589</v>
      </c>
      <c r="E332" s="27" t="s">
        <v>194</v>
      </c>
      <c r="F332" s="27" t="s">
        <v>536</v>
      </c>
      <c r="G332" s="27" t="s">
        <v>77</v>
      </c>
      <c r="H332" s="27"/>
      <c r="I332" s="27"/>
      <c r="J332" s="49" t="s">
        <v>72</v>
      </c>
      <c r="K332" s="29">
        <v>325192.08</v>
      </c>
      <c r="L332" s="30">
        <v>42205</v>
      </c>
      <c r="M332" s="67">
        <v>0.1</v>
      </c>
      <c r="N332" s="67">
        <v>0.1</v>
      </c>
      <c r="O332" s="65">
        <f t="shared" si="16"/>
        <v>0.34166666666666667</v>
      </c>
      <c r="P332" s="70">
        <f t="shared" si="19"/>
        <v>32519.208000000002</v>
      </c>
      <c r="Q332" s="34">
        <v>111107.29400000001</v>
      </c>
      <c r="R332" s="35">
        <f t="shared" si="17"/>
        <v>214084.78600000002</v>
      </c>
      <c r="S332" s="74"/>
    </row>
    <row r="333" spans="2:19" s="32" customFormat="1">
      <c r="B333" s="27">
        <v>140338</v>
      </c>
      <c r="C333" s="68" t="s">
        <v>579</v>
      </c>
      <c r="D333" s="27" t="s">
        <v>589</v>
      </c>
      <c r="E333" s="27" t="s">
        <v>194</v>
      </c>
      <c r="F333" s="27" t="s">
        <v>536</v>
      </c>
      <c r="G333" s="27" t="s">
        <v>77</v>
      </c>
      <c r="H333" s="27"/>
      <c r="I333" s="27"/>
      <c r="J333" s="49" t="s">
        <v>72</v>
      </c>
      <c r="K333" s="29">
        <v>255733.6</v>
      </c>
      <c r="L333" s="30">
        <v>42205</v>
      </c>
      <c r="M333" s="67">
        <v>0.1</v>
      </c>
      <c r="N333" s="67">
        <v>0.1</v>
      </c>
      <c r="O333" s="65">
        <f t="shared" si="16"/>
        <v>0.34166666666666667</v>
      </c>
      <c r="P333" s="70">
        <f t="shared" si="19"/>
        <v>25573.360000000001</v>
      </c>
      <c r="Q333" s="34">
        <v>87375.646666666667</v>
      </c>
      <c r="R333" s="35">
        <f t="shared" si="17"/>
        <v>168357.95333333334</v>
      </c>
      <c r="S333" s="74"/>
    </row>
    <row r="334" spans="2:19" s="32" customFormat="1">
      <c r="B334" s="27">
        <v>140339</v>
      </c>
      <c r="C334" s="68" t="s">
        <v>580</v>
      </c>
      <c r="D334" s="27" t="s">
        <v>589</v>
      </c>
      <c r="E334" s="27" t="s">
        <v>194</v>
      </c>
      <c r="F334" s="27" t="s">
        <v>536</v>
      </c>
      <c r="G334" s="27" t="s">
        <v>77</v>
      </c>
      <c r="H334" s="27"/>
      <c r="I334" s="27"/>
      <c r="J334" s="49" t="s">
        <v>72</v>
      </c>
      <c r="K334" s="29">
        <v>66327.64</v>
      </c>
      <c r="L334" s="30">
        <v>42205</v>
      </c>
      <c r="M334" s="67">
        <v>0.1</v>
      </c>
      <c r="N334" s="67">
        <v>0.1</v>
      </c>
      <c r="O334" s="65">
        <f t="shared" si="16"/>
        <v>0.34166666666666667</v>
      </c>
      <c r="P334" s="70">
        <f t="shared" si="19"/>
        <v>6632.7640000000001</v>
      </c>
      <c r="Q334" s="34">
        <v>22661.943666666666</v>
      </c>
      <c r="R334" s="35">
        <f t="shared" si="17"/>
        <v>43665.696333333333</v>
      </c>
      <c r="S334" s="74"/>
    </row>
    <row r="335" spans="2:19" s="32" customFormat="1">
      <c r="B335" s="27">
        <v>140342</v>
      </c>
      <c r="C335" s="68" t="s">
        <v>581</v>
      </c>
      <c r="D335" s="27" t="s">
        <v>589</v>
      </c>
      <c r="E335" s="27" t="s">
        <v>193</v>
      </c>
      <c r="F335" s="27" t="s">
        <v>595</v>
      </c>
      <c r="G335" s="27" t="s">
        <v>77</v>
      </c>
      <c r="H335" s="27"/>
      <c r="I335" s="27"/>
      <c r="J335" s="49" t="s">
        <v>72</v>
      </c>
      <c r="K335" s="29">
        <v>4993.8</v>
      </c>
      <c r="L335" s="30">
        <v>42200</v>
      </c>
      <c r="M335" s="67">
        <v>0.1</v>
      </c>
      <c r="N335" s="67">
        <v>0.1</v>
      </c>
      <c r="O335" s="65">
        <f t="shared" si="16"/>
        <v>0.34166666666666667</v>
      </c>
      <c r="P335" s="70">
        <f t="shared" si="19"/>
        <v>499.38000000000005</v>
      </c>
      <c r="Q335" s="34">
        <v>1706.2150000000001</v>
      </c>
      <c r="R335" s="35">
        <f t="shared" si="17"/>
        <v>3287.585</v>
      </c>
      <c r="S335" s="74"/>
    </row>
    <row r="336" spans="2:19" s="32" customFormat="1">
      <c r="B336" s="27">
        <v>140343</v>
      </c>
      <c r="C336" s="68" t="s">
        <v>581</v>
      </c>
      <c r="D336" s="27" t="s">
        <v>589</v>
      </c>
      <c r="E336" s="27" t="s">
        <v>193</v>
      </c>
      <c r="F336" s="27" t="s">
        <v>595</v>
      </c>
      <c r="G336" s="27" t="s">
        <v>77</v>
      </c>
      <c r="H336" s="27"/>
      <c r="I336" s="27"/>
      <c r="J336" s="49" t="s">
        <v>72</v>
      </c>
      <c r="K336" s="29">
        <v>4993.8</v>
      </c>
      <c r="L336" s="30">
        <v>42200</v>
      </c>
      <c r="M336" s="67">
        <v>0.1</v>
      </c>
      <c r="N336" s="67">
        <v>0.1</v>
      </c>
      <c r="O336" s="65">
        <f t="shared" si="16"/>
        <v>0.34166666666666667</v>
      </c>
      <c r="P336" s="70">
        <f t="shared" si="19"/>
        <v>499.38000000000005</v>
      </c>
      <c r="Q336" s="34">
        <v>1706.2150000000001</v>
      </c>
      <c r="R336" s="35">
        <f t="shared" si="17"/>
        <v>3287.585</v>
      </c>
      <c r="S336" s="74"/>
    </row>
    <row r="337" spans="2:19" s="32" customFormat="1">
      <c r="B337" s="27">
        <v>140344</v>
      </c>
      <c r="C337" s="68" t="s">
        <v>581</v>
      </c>
      <c r="D337" s="27" t="s">
        <v>589</v>
      </c>
      <c r="E337" s="27" t="s">
        <v>193</v>
      </c>
      <c r="F337" s="27" t="s">
        <v>595</v>
      </c>
      <c r="G337" s="27" t="s">
        <v>77</v>
      </c>
      <c r="H337" s="27"/>
      <c r="I337" s="27"/>
      <c r="J337" s="49" t="s">
        <v>72</v>
      </c>
      <c r="K337" s="29">
        <v>4993.8</v>
      </c>
      <c r="L337" s="30">
        <v>42200</v>
      </c>
      <c r="M337" s="67">
        <v>0.1</v>
      </c>
      <c r="N337" s="67">
        <v>0.1</v>
      </c>
      <c r="O337" s="65">
        <f t="shared" si="16"/>
        <v>0.34166666666666667</v>
      </c>
      <c r="P337" s="70">
        <f t="shared" si="19"/>
        <v>499.38000000000005</v>
      </c>
      <c r="Q337" s="34">
        <v>1706.2150000000001</v>
      </c>
      <c r="R337" s="35">
        <f t="shared" si="17"/>
        <v>3287.585</v>
      </c>
      <c r="S337" s="74"/>
    </row>
    <row r="338" spans="2:19" s="32" customFormat="1">
      <c r="B338" s="27">
        <v>150560</v>
      </c>
      <c r="C338" s="68" t="s">
        <v>582</v>
      </c>
      <c r="D338" s="27" t="s">
        <v>589</v>
      </c>
      <c r="E338" s="27" t="s">
        <v>194</v>
      </c>
      <c r="F338" s="27" t="s">
        <v>342</v>
      </c>
      <c r="G338" s="27" t="s">
        <v>77</v>
      </c>
      <c r="H338" s="27"/>
      <c r="I338" s="27"/>
      <c r="J338" s="49" t="s">
        <v>72</v>
      </c>
      <c r="K338" s="29">
        <v>20000</v>
      </c>
      <c r="L338" s="30">
        <v>42241</v>
      </c>
      <c r="M338" s="67">
        <v>0.1</v>
      </c>
      <c r="N338" s="67">
        <v>0.1</v>
      </c>
      <c r="O338" s="65">
        <f t="shared" si="16"/>
        <v>0.33333333333333337</v>
      </c>
      <c r="P338" s="70">
        <f t="shared" si="19"/>
        <v>2000</v>
      </c>
      <c r="Q338" s="34">
        <v>6666.6666666666679</v>
      </c>
      <c r="R338" s="35">
        <f t="shared" si="17"/>
        <v>13333.333333333332</v>
      </c>
      <c r="S338" s="74"/>
    </row>
    <row r="339" spans="2:19" s="32" customFormat="1">
      <c r="B339" s="27">
        <v>140335</v>
      </c>
      <c r="C339" s="68" t="s">
        <v>583</v>
      </c>
      <c r="D339" s="27" t="s">
        <v>589</v>
      </c>
      <c r="E339" s="27" t="s">
        <v>194</v>
      </c>
      <c r="F339" s="27" t="s">
        <v>596</v>
      </c>
      <c r="G339" s="27" t="s">
        <v>77</v>
      </c>
      <c r="H339" s="27"/>
      <c r="I339" s="27"/>
      <c r="J339" s="49" t="s">
        <v>72</v>
      </c>
      <c r="K339" s="29">
        <v>3277</v>
      </c>
      <c r="L339" s="30">
        <v>42135</v>
      </c>
      <c r="M339" s="67">
        <v>0.1</v>
      </c>
      <c r="N339" s="67">
        <v>0.1</v>
      </c>
      <c r="O339" s="65">
        <f t="shared" si="16"/>
        <v>0.35833333333333339</v>
      </c>
      <c r="P339" s="70">
        <f t="shared" si="19"/>
        <v>327.70000000000005</v>
      </c>
      <c r="Q339" s="34">
        <v>1174.2583333333334</v>
      </c>
      <c r="R339" s="35">
        <f t="shared" si="17"/>
        <v>2102.7416666666668</v>
      </c>
      <c r="S339" s="74"/>
    </row>
    <row r="340" spans="2:19" s="32" customFormat="1">
      <c r="B340" s="27">
        <v>140163</v>
      </c>
      <c r="C340" s="68" t="s">
        <v>584</v>
      </c>
      <c r="D340" s="27" t="s">
        <v>589</v>
      </c>
      <c r="E340" s="27" t="s">
        <v>198</v>
      </c>
      <c r="F340" s="27" t="s">
        <v>597</v>
      </c>
      <c r="G340" s="27" t="s">
        <v>77</v>
      </c>
      <c r="H340" s="27"/>
      <c r="I340" s="27"/>
      <c r="J340" s="49" t="s">
        <v>72</v>
      </c>
      <c r="K340" s="29">
        <v>7544</v>
      </c>
      <c r="L340" s="30">
        <v>42243</v>
      </c>
      <c r="M340" s="67">
        <v>0.1</v>
      </c>
      <c r="N340" s="67">
        <v>0.1</v>
      </c>
      <c r="O340" s="65">
        <f t="shared" si="16"/>
        <v>0.33333333333333337</v>
      </c>
      <c r="P340" s="70">
        <f t="shared" si="19"/>
        <v>754.40000000000009</v>
      </c>
      <c r="Q340" s="34">
        <v>2514.666666666667</v>
      </c>
      <c r="R340" s="35">
        <f t="shared" si="17"/>
        <v>5029.333333333333</v>
      </c>
      <c r="S340" s="74"/>
    </row>
    <row r="341" spans="2:19" s="32" customFormat="1">
      <c r="B341" s="27">
        <v>150458</v>
      </c>
      <c r="C341" s="68" t="s">
        <v>585</v>
      </c>
      <c r="D341" s="27" t="s">
        <v>589</v>
      </c>
      <c r="E341" s="27" t="s">
        <v>198</v>
      </c>
      <c r="F341" s="27" t="s">
        <v>598</v>
      </c>
      <c r="G341" s="27" t="s">
        <v>77</v>
      </c>
      <c r="H341" s="27"/>
      <c r="I341" s="27"/>
      <c r="J341" s="49" t="s">
        <v>72</v>
      </c>
      <c r="K341" s="29">
        <v>27605.49</v>
      </c>
      <c r="L341" s="30">
        <v>41632</v>
      </c>
      <c r="M341" s="67">
        <v>0.1</v>
      </c>
      <c r="N341" s="67">
        <v>0.1</v>
      </c>
      <c r="O341" s="65">
        <f t="shared" si="16"/>
        <v>0.5</v>
      </c>
      <c r="P341" s="70">
        <f t="shared" si="19"/>
        <v>2760.5490000000004</v>
      </c>
      <c r="Q341" s="34">
        <v>13802.745000000001</v>
      </c>
      <c r="R341" s="35">
        <f t="shared" si="17"/>
        <v>13802.745000000001</v>
      </c>
      <c r="S341" s="74"/>
    </row>
    <row r="342" spans="2:19" s="32" customFormat="1">
      <c r="B342" s="27">
        <v>140310</v>
      </c>
      <c r="C342" s="68" t="s">
        <v>586</v>
      </c>
      <c r="D342" s="27" t="s">
        <v>589</v>
      </c>
      <c r="E342" s="27" t="s">
        <v>182</v>
      </c>
      <c r="F342" s="27" t="s">
        <v>599</v>
      </c>
      <c r="G342" s="27" t="s">
        <v>77</v>
      </c>
      <c r="H342" s="27"/>
      <c r="I342" s="27"/>
      <c r="J342" s="49" t="s">
        <v>72</v>
      </c>
      <c r="K342" s="29">
        <v>6525</v>
      </c>
      <c r="L342" s="30">
        <v>41761</v>
      </c>
      <c r="M342" s="67">
        <v>0.1</v>
      </c>
      <c r="N342" s="67">
        <v>0.1</v>
      </c>
      <c r="O342" s="65">
        <f t="shared" si="16"/>
        <v>0.45833333333333331</v>
      </c>
      <c r="P342" s="70">
        <f t="shared" si="19"/>
        <v>652.5</v>
      </c>
      <c r="Q342" s="34">
        <v>2990.625</v>
      </c>
      <c r="R342" s="35">
        <f t="shared" si="17"/>
        <v>3534.375</v>
      </c>
      <c r="S342" s="74"/>
    </row>
    <row r="343" spans="2:19" s="32" customFormat="1">
      <c r="B343" s="27">
        <v>140311</v>
      </c>
      <c r="C343" s="68" t="s">
        <v>586</v>
      </c>
      <c r="D343" s="27" t="s">
        <v>589</v>
      </c>
      <c r="E343" s="27" t="s">
        <v>182</v>
      </c>
      <c r="F343" s="27" t="s">
        <v>599</v>
      </c>
      <c r="G343" s="27" t="s">
        <v>77</v>
      </c>
      <c r="H343" s="27"/>
      <c r="I343" s="27"/>
      <c r="J343" s="49" t="s">
        <v>72</v>
      </c>
      <c r="K343" s="29">
        <v>6525</v>
      </c>
      <c r="L343" s="30">
        <v>41761</v>
      </c>
      <c r="M343" s="67">
        <v>0.1</v>
      </c>
      <c r="N343" s="67">
        <v>0.1</v>
      </c>
      <c r="O343" s="65">
        <f t="shared" si="16"/>
        <v>0.45833333333333331</v>
      </c>
      <c r="P343" s="70">
        <f t="shared" si="19"/>
        <v>652.5</v>
      </c>
      <c r="Q343" s="34">
        <v>2990.625</v>
      </c>
      <c r="R343" s="35">
        <f t="shared" si="17"/>
        <v>3534.375</v>
      </c>
      <c r="S343" s="74"/>
    </row>
    <row r="344" spans="2:19" s="32" customFormat="1">
      <c r="B344" s="27">
        <v>140312</v>
      </c>
      <c r="C344" s="68" t="s">
        <v>586</v>
      </c>
      <c r="D344" s="27" t="s">
        <v>589</v>
      </c>
      <c r="E344" s="27" t="s">
        <v>182</v>
      </c>
      <c r="F344" s="27" t="s">
        <v>599</v>
      </c>
      <c r="G344" s="27" t="s">
        <v>77</v>
      </c>
      <c r="H344" s="27"/>
      <c r="I344" s="27"/>
      <c r="J344" s="49" t="s">
        <v>72</v>
      </c>
      <c r="K344" s="29">
        <v>6525</v>
      </c>
      <c r="L344" s="30">
        <v>41761</v>
      </c>
      <c r="M344" s="67">
        <v>0.1</v>
      </c>
      <c r="N344" s="67">
        <v>0.1</v>
      </c>
      <c r="O344" s="65">
        <f t="shared" si="16"/>
        <v>0.45833333333333331</v>
      </c>
      <c r="P344" s="70">
        <f t="shared" si="19"/>
        <v>652.5</v>
      </c>
      <c r="Q344" s="34">
        <v>2990.625</v>
      </c>
      <c r="R344" s="35">
        <f t="shared" si="17"/>
        <v>3534.375</v>
      </c>
      <c r="S344" s="74"/>
    </row>
    <row r="345" spans="2:19" s="32" customFormat="1">
      <c r="B345" s="27">
        <v>140288</v>
      </c>
      <c r="C345" s="68" t="s">
        <v>587</v>
      </c>
      <c r="D345" s="27" t="s">
        <v>589</v>
      </c>
      <c r="E345" s="27" t="s">
        <v>182</v>
      </c>
      <c r="F345" s="27" t="s">
        <v>600</v>
      </c>
      <c r="G345" s="27" t="s">
        <v>77</v>
      </c>
      <c r="H345" s="27"/>
      <c r="I345" s="27"/>
      <c r="J345" s="49" t="s">
        <v>72</v>
      </c>
      <c r="K345" s="29">
        <v>48256</v>
      </c>
      <c r="L345" s="30">
        <v>40672</v>
      </c>
      <c r="M345" s="67">
        <v>0.1</v>
      </c>
      <c r="N345" s="67">
        <v>0.1</v>
      </c>
      <c r="O345" s="65">
        <f t="shared" si="16"/>
        <v>0.75833333333333341</v>
      </c>
      <c r="P345" s="70">
        <f t="shared" si="19"/>
        <v>4825.6000000000004</v>
      </c>
      <c r="Q345" s="34">
        <v>36594.133333333339</v>
      </c>
      <c r="R345" s="35">
        <f t="shared" si="17"/>
        <v>11661.866666666661</v>
      </c>
      <c r="S345" s="74"/>
    </row>
    <row r="346" spans="2:19" s="32" customFormat="1">
      <c r="B346" s="27">
        <v>140899</v>
      </c>
      <c r="C346" s="68" t="s">
        <v>588</v>
      </c>
      <c r="D346" s="27" t="s">
        <v>589</v>
      </c>
      <c r="E346" s="27" t="s">
        <v>194</v>
      </c>
      <c r="F346" s="27" t="s">
        <v>601</v>
      </c>
      <c r="G346" s="27" t="s">
        <v>77</v>
      </c>
      <c r="H346" s="27"/>
      <c r="I346" s="27"/>
      <c r="J346" s="49" t="s">
        <v>72</v>
      </c>
      <c r="K346" s="29">
        <v>260153.68</v>
      </c>
      <c r="L346" s="30">
        <v>43077</v>
      </c>
      <c r="M346" s="67">
        <v>0.1</v>
      </c>
      <c r="N346" s="67">
        <v>0.1</v>
      </c>
      <c r="O346" s="65">
        <f t="shared" si="16"/>
        <v>0.1</v>
      </c>
      <c r="P346" s="70">
        <f t="shared" si="19"/>
        <v>26015.368000000002</v>
      </c>
      <c r="Q346" s="34">
        <v>26015.368000000002</v>
      </c>
      <c r="R346" s="35">
        <f t="shared" si="17"/>
        <v>234138.31199999998</v>
      </c>
      <c r="S346" s="74"/>
    </row>
    <row r="347" spans="2:19" s="32" customFormat="1">
      <c r="B347" s="27"/>
      <c r="C347" s="68" t="s">
        <v>602</v>
      </c>
      <c r="D347" s="27" t="s">
        <v>589</v>
      </c>
      <c r="E347" s="88" t="s">
        <v>194</v>
      </c>
      <c r="F347" s="27" t="s">
        <v>672</v>
      </c>
      <c r="G347" s="27" t="s">
        <v>77</v>
      </c>
      <c r="H347" s="27"/>
      <c r="I347" s="27"/>
      <c r="J347" s="49" t="s">
        <v>72</v>
      </c>
      <c r="K347" s="29">
        <v>15680</v>
      </c>
      <c r="L347" s="30">
        <v>43427</v>
      </c>
      <c r="M347" s="67">
        <v>0.1</v>
      </c>
      <c r="N347" s="67">
        <f>+M347/12</f>
        <v>8.3333333333333332E-3</v>
      </c>
      <c r="O347" s="65">
        <f t="shared" si="16"/>
        <v>8.3329081632653058E-3</v>
      </c>
      <c r="P347" s="70">
        <f t="shared" si="19"/>
        <v>130.66666666666666</v>
      </c>
      <c r="Q347" s="34">
        <v>130.66</v>
      </c>
      <c r="R347" s="35">
        <f t="shared" si="17"/>
        <v>15549.34</v>
      </c>
      <c r="S347" s="74"/>
    </row>
    <row r="348" spans="2:19" s="32" customFormat="1" ht="15">
      <c r="B348" s="27"/>
      <c r="C348" s="66" t="s">
        <v>603</v>
      </c>
      <c r="D348" s="27"/>
      <c r="E348" s="27"/>
      <c r="F348" s="27"/>
      <c r="G348" s="27"/>
      <c r="H348" s="27"/>
      <c r="I348" s="27"/>
      <c r="J348" s="49"/>
      <c r="K348" s="28"/>
      <c r="L348" s="27"/>
      <c r="M348" s="27"/>
      <c r="N348" s="27"/>
      <c r="O348" s="33"/>
      <c r="P348" s="36"/>
      <c r="Q348" s="28"/>
      <c r="R348" s="28"/>
      <c r="S348" s="74"/>
    </row>
    <row r="349" spans="2:19" s="32" customFormat="1">
      <c r="B349" s="27">
        <v>141815</v>
      </c>
      <c r="C349" s="68" t="s">
        <v>604</v>
      </c>
      <c r="D349" s="27" t="s">
        <v>616</v>
      </c>
      <c r="E349" s="27" t="s">
        <v>194</v>
      </c>
      <c r="F349" s="27" t="s">
        <v>590</v>
      </c>
      <c r="G349" s="27" t="s">
        <v>77</v>
      </c>
      <c r="H349" s="27"/>
      <c r="I349" s="27"/>
      <c r="J349" s="49" t="s">
        <v>72</v>
      </c>
      <c r="K349" s="29">
        <v>2900</v>
      </c>
      <c r="L349" s="30">
        <v>41807</v>
      </c>
      <c r="M349" s="67">
        <v>0.1</v>
      </c>
      <c r="N349" s="67">
        <v>0.1</v>
      </c>
      <c r="O349" s="65">
        <f t="shared" si="16"/>
        <v>0.45</v>
      </c>
      <c r="P349" s="70">
        <f>+N349*K349</f>
        <v>290</v>
      </c>
      <c r="Q349" s="34">
        <v>1305</v>
      </c>
      <c r="R349" s="35">
        <f t="shared" si="17"/>
        <v>1595</v>
      </c>
      <c r="S349" s="74"/>
    </row>
    <row r="350" spans="2:19" s="32" customFormat="1">
      <c r="B350" s="27">
        <v>150494</v>
      </c>
      <c r="C350" s="68" t="s">
        <v>604</v>
      </c>
      <c r="D350" s="27" t="s">
        <v>616</v>
      </c>
      <c r="E350" s="27" t="s">
        <v>194</v>
      </c>
      <c r="F350" s="27" t="s">
        <v>590</v>
      </c>
      <c r="G350" s="27" t="s">
        <v>77</v>
      </c>
      <c r="H350" s="27"/>
      <c r="I350" s="27"/>
      <c r="J350" s="49" t="s">
        <v>72</v>
      </c>
      <c r="K350" s="29">
        <v>5800</v>
      </c>
      <c r="L350" s="30">
        <v>41807</v>
      </c>
      <c r="M350" s="67">
        <v>0.1</v>
      </c>
      <c r="N350" s="67">
        <v>0.1</v>
      </c>
      <c r="O350" s="65">
        <f t="shared" si="16"/>
        <v>0.45</v>
      </c>
      <c r="P350" s="70">
        <f t="shared" ref="P350:P364" si="20">+N350*K350</f>
        <v>580</v>
      </c>
      <c r="Q350" s="34">
        <v>2610</v>
      </c>
      <c r="R350" s="35">
        <f t="shared" si="17"/>
        <v>3190</v>
      </c>
      <c r="S350" s="74"/>
    </row>
    <row r="351" spans="2:19" s="32" customFormat="1">
      <c r="B351" s="27">
        <v>150579</v>
      </c>
      <c r="C351" s="68" t="s">
        <v>605</v>
      </c>
      <c r="D351" s="27" t="s">
        <v>616</v>
      </c>
      <c r="E351" s="27" t="s">
        <v>178</v>
      </c>
      <c r="F351" s="27" t="s">
        <v>142</v>
      </c>
      <c r="G351" s="27" t="s">
        <v>77</v>
      </c>
      <c r="H351" s="27"/>
      <c r="I351" s="27"/>
      <c r="J351" s="49" t="s">
        <v>72</v>
      </c>
      <c r="K351" s="29">
        <v>6083.96</v>
      </c>
      <c r="L351" s="30">
        <v>42285</v>
      </c>
      <c r="M351" s="67">
        <v>0.1</v>
      </c>
      <c r="N351" s="67">
        <v>0.1</v>
      </c>
      <c r="O351" s="65">
        <f t="shared" si="16"/>
        <v>0.31666666666666671</v>
      </c>
      <c r="P351" s="70">
        <f t="shared" si="20"/>
        <v>608.39600000000007</v>
      </c>
      <c r="Q351" s="34">
        <v>1926.5873333333336</v>
      </c>
      <c r="R351" s="35">
        <f t="shared" si="17"/>
        <v>4157.3726666666662</v>
      </c>
      <c r="S351" s="74"/>
    </row>
    <row r="352" spans="2:19" s="32" customFormat="1">
      <c r="B352" s="27">
        <v>130866</v>
      </c>
      <c r="C352" s="68" t="s">
        <v>606</v>
      </c>
      <c r="D352" s="27" t="s">
        <v>616</v>
      </c>
      <c r="E352" s="27" t="s">
        <v>310</v>
      </c>
      <c r="F352" s="27" t="s">
        <v>617</v>
      </c>
      <c r="G352" s="27" t="s">
        <v>77</v>
      </c>
      <c r="H352" s="27"/>
      <c r="I352" s="27"/>
      <c r="J352" s="49" t="s">
        <v>72</v>
      </c>
      <c r="K352" s="29">
        <v>5890</v>
      </c>
      <c r="L352" s="30">
        <v>39491</v>
      </c>
      <c r="M352" s="67">
        <v>0.1</v>
      </c>
      <c r="N352" s="67">
        <f>10%/12*2</f>
        <v>1.6666666666666666E-2</v>
      </c>
      <c r="O352" s="65">
        <f t="shared" si="16"/>
        <v>1</v>
      </c>
      <c r="P352" s="70">
        <f t="shared" si="20"/>
        <v>98.166666666666671</v>
      </c>
      <c r="Q352" s="34">
        <v>5890</v>
      </c>
      <c r="R352" s="35">
        <f t="shared" si="17"/>
        <v>0</v>
      </c>
      <c r="S352" s="74"/>
    </row>
    <row r="353" spans="2:19" s="32" customFormat="1">
      <c r="B353" s="27">
        <v>1418219</v>
      </c>
      <c r="C353" s="68" t="s">
        <v>607</v>
      </c>
      <c r="D353" s="27" t="s">
        <v>616</v>
      </c>
      <c r="E353" s="27" t="s">
        <v>183</v>
      </c>
      <c r="F353" s="27" t="s">
        <v>161</v>
      </c>
      <c r="G353" s="27" t="s">
        <v>77</v>
      </c>
      <c r="H353" s="27"/>
      <c r="I353" s="27"/>
      <c r="J353" s="49" t="s">
        <v>72</v>
      </c>
      <c r="K353" s="29">
        <v>5200</v>
      </c>
      <c r="L353" s="30">
        <v>41778</v>
      </c>
      <c r="M353" s="67">
        <v>0.1</v>
      </c>
      <c r="N353" s="67">
        <v>0.1</v>
      </c>
      <c r="O353" s="65">
        <f t="shared" si="16"/>
        <v>0.45833333333333337</v>
      </c>
      <c r="P353" s="70">
        <f t="shared" si="20"/>
        <v>520</v>
      </c>
      <c r="Q353" s="34">
        <v>2383.3333333333335</v>
      </c>
      <c r="R353" s="35">
        <f t="shared" si="17"/>
        <v>2816.6666666666665</v>
      </c>
      <c r="S353" s="74"/>
    </row>
    <row r="354" spans="2:19" s="32" customFormat="1">
      <c r="B354" s="27">
        <v>131001</v>
      </c>
      <c r="C354" s="68" t="s">
        <v>608</v>
      </c>
      <c r="D354" s="27" t="s">
        <v>616</v>
      </c>
      <c r="E354" s="27" t="s">
        <v>183</v>
      </c>
      <c r="F354" s="27" t="s">
        <v>618</v>
      </c>
      <c r="G354" s="27" t="s">
        <v>77</v>
      </c>
      <c r="H354" s="27"/>
      <c r="I354" s="27"/>
      <c r="J354" s="49" t="s">
        <v>72</v>
      </c>
      <c r="K354" s="29">
        <v>7225</v>
      </c>
      <c r="L354" s="30">
        <v>40066</v>
      </c>
      <c r="M354" s="67">
        <v>0.1</v>
      </c>
      <c r="N354" s="67">
        <v>0.1</v>
      </c>
      <c r="O354" s="65">
        <f t="shared" si="16"/>
        <v>0.92500000000000004</v>
      </c>
      <c r="P354" s="70">
        <f t="shared" si="20"/>
        <v>722.5</v>
      </c>
      <c r="Q354" s="34">
        <v>6683.125</v>
      </c>
      <c r="R354" s="35">
        <f t="shared" si="17"/>
        <v>541.875</v>
      </c>
      <c r="S354" s="74"/>
    </row>
    <row r="355" spans="2:19" s="32" customFormat="1">
      <c r="B355" s="27">
        <v>131002</v>
      </c>
      <c r="C355" s="68" t="s">
        <v>608</v>
      </c>
      <c r="D355" s="27" t="s">
        <v>616</v>
      </c>
      <c r="E355" s="27" t="s">
        <v>183</v>
      </c>
      <c r="F355" s="27" t="s">
        <v>618</v>
      </c>
      <c r="G355" s="27" t="s">
        <v>77</v>
      </c>
      <c r="H355" s="27"/>
      <c r="I355" s="27"/>
      <c r="J355" s="49" t="s">
        <v>72</v>
      </c>
      <c r="K355" s="29">
        <v>7225</v>
      </c>
      <c r="L355" s="30">
        <v>40066</v>
      </c>
      <c r="M355" s="67">
        <v>0.1</v>
      </c>
      <c r="N355" s="67">
        <v>0.1</v>
      </c>
      <c r="O355" s="65">
        <f t="shared" si="16"/>
        <v>0.92500000000000004</v>
      </c>
      <c r="P355" s="70">
        <f t="shared" si="20"/>
        <v>722.5</v>
      </c>
      <c r="Q355" s="34">
        <v>6683.125</v>
      </c>
      <c r="R355" s="35">
        <f t="shared" si="17"/>
        <v>541.875</v>
      </c>
      <c r="S355" s="74"/>
    </row>
    <row r="356" spans="2:19" s="32" customFormat="1">
      <c r="B356" s="27">
        <v>131003</v>
      </c>
      <c r="C356" s="68" t="s">
        <v>608</v>
      </c>
      <c r="D356" s="27" t="s">
        <v>616</v>
      </c>
      <c r="E356" s="27" t="s">
        <v>183</v>
      </c>
      <c r="F356" s="27" t="s">
        <v>618</v>
      </c>
      <c r="G356" s="27" t="s">
        <v>77</v>
      </c>
      <c r="H356" s="27"/>
      <c r="I356" s="27"/>
      <c r="J356" s="49" t="s">
        <v>72</v>
      </c>
      <c r="K356" s="29">
        <v>7225</v>
      </c>
      <c r="L356" s="30">
        <v>40066</v>
      </c>
      <c r="M356" s="67">
        <v>0.1</v>
      </c>
      <c r="N356" s="67">
        <v>0.1</v>
      </c>
      <c r="O356" s="65">
        <f t="shared" si="16"/>
        <v>0.92500000000000004</v>
      </c>
      <c r="P356" s="70">
        <f t="shared" si="20"/>
        <v>722.5</v>
      </c>
      <c r="Q356" s="34">
        <v>6683.125</v>
      </c>
      <c r="R356" s="35">
        <f t="shared" si="17"/>
        <v>541.875</v>
      </c>
      <c r="S356" s="74"/>
    </row>
    <row r="357" spans="2:19" s="32" customFormat="1">
      <c r="B357" s="27">
        <v>131004</v>
      </c>
      <c r="C357" s="68" t="s">
        <v>608</v>
      </c>
      <c r="D357" s="27" t="s">
        <v>616</v>
      </c>
      <c r="E357" s="27" t="s">
        <v>183</v>
      </c>
      <c r="F357" s="27" t="s">
        <v>618</v>
      </c>
      <c r="G357" s="27" t="s">
        <v>77</v>
      </c>
      <c r="H357" s="27"/>
      <c r="I357" s="27"/>
      <c r="J357" s="49" t="s">
        <v>72</v>
      </c>
      <c r="K357" s="29">
        <v>7225</v>
      </c>
      <c r="L357" s="30">
        <v>40066</v>
      </c>
      <c r="M357" s="67">
        <v>0.1</v>
      </c>
      <c r="N357" s="67">
        <v>0.1</v>
      </c>
      <c r="O357" s="65">
        <f t="shared" si="16"/>
        <v>0.92500000000000004</v>
      </c>
      <c r="P357" s="70">
        <f t="shared" si="20"/>
        <v>722.5</v>
      </c>
      <c r="Q357" s="34">
        <v>6683.125</v>
      </c>
      <c r="R357" s="35">
        <f t="shared" si="17"/>
        <v>541.875</v>
      </c>
      <c r="S357" s="74"/>
    </row>
    <row r="358" spans="2:19" s="32" customFormat="1">
      <c r="B358" s="27">
        <v>131005</v>
      </c>
      <c r="C358" s="68" t="s">
        <v>609</v>
      </c>
      <c r="D358" s="27" t="s">
        <v>616</v>
      </c>
      <c r="E358" s="27" t="s">
        <v>183</v>
      </c>
      <c r="F358" s="27" t="s">
        <v>618</v>
      </c>
      <c r="G358" s="27" t="s">
        <v>77</v>
      </c>
      <c r="H358" s="27"/>
      <c r="I358" s="27"/>
      <c r="J358" s="49" t="s">
        <v>72</v>
      </c>
      <c r="K358" s="29">
        <v>5889.98</v>
      </c>
      <c r="L358" s="30">
        <v>40066</v>
      </c>
      <c r="M358" s="67">
        <v>0.1</v>
      </c>
      <c r="N358" s="67">
        <v>0.1</v>
      </c>
      <c r="O358" s="65">
        <f t="shared" si="16"/>
        <v>0.92500000000000004</v>
      </c>
      <c r="P358" s="70">
        <f t="shared" si="20"/>
        <v>588.99799999999993</v>
      </c>
      <c r="Q358" s="34">
        <v>5448.2314999999999</v>
      </c>
      <c r="R358" s="35">
        <f t="shared" si="17"/>
        <v>441.74849999999969</v>
      </c>
      <c r="S358" s="74"/>
    </row>
    <row r="359" spans="2:19" s="32" customFormat="1">
      <c r="B359" s="27">
        <v>131006</v>
      </c>
      <c r="C359" s="68" t="s">
        <v>610</v>
      </c>
      <c r="D359" s="27" t="s">
        <v>616</v>
      </c>
      <c r="E359" s="27" t="s">
        <v>183</v>
      </c>
      <c r="F359" s="27" t="s">
        <v>618</v>
      </c>
      <c r="G359" s="27" t="s">
        <v>77</v>
      </c>
      <c r="H359" s="27"/>
      <c r="I359" s="27"/>
      <c r="J359" s="49" t="s">
        <v>72</v>
      </c>
      <c r="K359" s="29">
        <v>9320</v>
      </c>
      <c r="L359" s="30">
        <v>40066</v>
      </c>
      <c r="M359" s="67">
        <v>0.1</v>
      </c>
      <c r="N359" s="67">
        <v>0.1</v>
      </c>
      <c r="O359" s="65">
        <f t="shared" si="16"/>
        <v>0.92500000000000004</v>
      </c>
      <c r="P359" s="70">
        <f t="shared" si="20"/>
        <v>932</v>
      </c>
      <c r="Q359" s="34">
        <v>8621</v>
      </c>
      <c r="R359" s="35">
        <f t="shared" si="17"/>
        <v>699</v>
      </c>
      <c r="S359" s="74"/>
    </row>
    <row r="360" spans="2:19" s="32" customFormat="1">
      <c r="B360" s="27">
        <v>1418234</v>
      </c>
      <c r="C360" s="68" t="s">
        <v>611</v>
      </c>
      <c r="D360" s="27" t="s">
        <v>616</v>
      </c>
      <c r="E360" s="27" t="s">
        <v>194</v>
      </c>
      <c r="F360" s="27" t="s">
        <v>619</v>
      </c>
      <c r="G360" s="27" t="s">
        <v>77</v>
      </c>
      <c r="H360" s="27"/>
      <c r="I360" s="27"/>
      <c r="J360" s="49" t="s">
        <v>72</v>
      </c>
      <c r="K360" s="29">
        <v>12193.92</v>
      </c>
      <c r="L360" s="30">
        <v>42598</v>
      </c>
      <c r="M360" s="67">
        <v>0.1</v>
      </c>
      <c r="N360" s="67">
        <v>0.1</v>
      </c>
      <c r="O360" s="65">
        <f t="shared" si="16"/>
        <v>0.23333333333333334</v>
      </c>
      <c r="P360" s="70">
        <f t="shared" si="20"/>
        <v>1219.3920000000001</v>
      </c>
      <c r="Q360" s="34">
        <v>2845.248</v>
      </c>
      <c r="R360" s="35">
        <f t="shared" si="17"/>
        <v>9348.6720000000005</v>
      </c>
      <c r="S360" s="74"/>
    </row>
    <row r="361" spans="2:19" s="32" customFormat="1">
      <c r="B361" s="27">
        <v>131270</v>
      </c>
      <c r="C361" s="68" t="s">
        <v>612</v>
      </c>
      <c r="D361" s="27" t="s">
        <v>616</v>
      </c>
      <c r="E361" s="27" t="s">
        <v>194</v>
      </c>
      <c r="F361" s="27" t="s">
        <v>154</v>
      </c>
      <c r="G361" s="27" t="s">
        <v>77</v>
      </c>
      <c r="H361" s="27"/>
      <c r="I361" s="27"/>
      <c r="J361" s="49" t="s">
        <v>72</v>
      </c>
      <c r="K361" s="29">
        <v>5700</v>
      </c>
      <c r="L361" s="30">
        <v>41841</v>
      </c>
      <c r="M361" s="67">
        <v>0.1</v>
      </c>
      <c r="N361" s="67">
        <v>0.1</v>
      </c>
      <c r="O361" s="65">
        <f t="shared" si="16"/>
        <v>0.44166666666666665</v>
      </c>
      <c r="P361" s="70">
        <f t="shared" si="20"/>
        <v>570</v>
      </c>
      <c r="Q361" s="34">
        <v>2517.5</v>
      </c>
      <c r="R361" s="35">
        <f t="shared" si="17"/>
        <v>3182.5</v>
      </c>
      <c r="S361" s="74"/>
    </row>
    <row r="362" spans="2:19" s="32" customFormat="1">
      <c r="B362" s="27">
        <v>150471</v>
      </c>
      <c r="C362" s="68" t="s">
        <v>613</v>
      </c>
      <c r="D362" s="27" t="s">
        <v>616</v>
      </c>
      <c r="E362" s="27" t="s">
        <v>194</v>
      </c>
      <c r="F362" s="27" t="s">
        <v>620</v>
      </c>
      <c r="G362" s="27" t="s">
        <v>77</v>
      </c>
      <c r="H362" s="27"/>
      <c r="I362" s="27"/>
      <c r="J362" s="49" t="s">
        <v>72</v>
      </c>
      <c r="K362" s="29">
        <v>124823.19</v>
      </c>
      <c r="L362" s="72" t="s">
        <v>621</v>
      </c>
      <c r="M362" s="67">
        <v>0.1</v>
      </c>
      <c r="N362" s="67">
        <v>0.1</v>
      </c>
      <c r="O362" s="65">
        <f t="shared" si="16"/>
        <v>0.4916666666666667</v>
      </c>
      <c r="P362" s="70">
        <f t="shared" si="20"/>
        <v>12482.319000000001</v>
      </c>
      <c r="Q362" s="34">
        <v>61371.401750000005</v>
      </c>
      <c r="R362" s="35">
        <f t="shared" si="17"/>
        <v>63451.788249999998</v>
      </c>
      <c r="S362" s="74"/>
    </row>
    <row r="363" spans="2:19" s="32" customFormat="1">
      <c r="B363" s="27">
        <v>141878</v>
      </c>
      <c r="C363" s="68" t="s">
        <v>614</v>
      </c>
      <c r="D363" s="27" t="s">
        <v>616</v>
      </c>
      <c r="E363" s="27" t="s">
        <v>194</v>
      </c>
      <c r="F363" s="27" t="s">
        <v>620</v>
      </c>
      <c r="G363" s="27" t="s">
        <v>77</v>
      </c>
      <c r="H363" s="27"/>
      <c r="I363" s="27"/>
      <c r="J363" s="49" t="s">
        <v>72</v>
      </c>
      <c r="K363" s="29">
        <v>49378.879999999997</v>
      </c>
      <c r="L363" s="72" t="s">
        <v>621</v>
      </c>
      <c r="M363" s="67">
        <v>0.1</v>
      </c>
      <c r="N363" s="67">
        <v>0.1</v>
      </c>
      <c r="O363" s="65">
        <f t="shared" si="16"/>
        <v>0.49166666666666664</v>
      </c>
      <c r="P363" s="70">
        <f t="shared" si="20"/>
        <v>4937.8879999999999</v>
      </c>
      <c r="Q363" s="34">
        <v>24277.94933333333</v>
      </c>
      <c r="R363" s="35">
        <f t="shared" si="17"/>
        <v>25100.930666666667</v>
      </c>
      <c r="S363" s="74"/>
    </row>
    <row r="364" spans="2:19" s="32" customFormat="1">
      <c r="B364" s="27">
        <v>150469</v>
      </c>
      <c r="C364" s="68" t="s">
        <v>615</v>
      </c>
      <c r="D364" s="27" t="s">
        <v>616</v>
      </c>
      <c r="E364" s="27" t="s">
        <v>194</v>
      </c>
      <c r="F364" s="27" t="s">
        <v>620</v>
      </c>
      <c r="G364" s="27" t="s">
        <v>77</v>
      </c>
      <c r="H364" s="27"/>
      <c r="I364" s="27"/>
      <c r="J364" s="49" t="s">
        <v>72</v>
      </c>
      <c r="K364" s="29">
        <v>98757.759999999995</v>
      </c>
      <c r="L364" s="72" t="s">
        <v>621</v>
      </c>
      <c r="M364" s="67">
        <v>0.1</v>
      </c>
      <c r="N364" s="67">
        <v>0.1</v>
      </c>
      <c r="O364" s="65">
        <f t="shared" si="16"/>
        <v>0.49166666666666664</v>
      </c>
      <c r="P364" s="70">
        <f t="shared" si="20"/>
        <v>9875.7759999999998</v>
      </c>
      <c r="Q364" s="34">
        <v>48555.898666666661</v>
      </c>
      <c r="R364" s="35">
        <f t="shared" si="17"/>
        <v>50201.861333333334</v>
      </c>
      <c r="S364" s="74"/>
    </row>
    <row r="365" spans="2:19" s="32" customFormat="1" ht="15">
      <c r="B365" s="27"/>
      <c r="C365" s="66" t="s">
        <v>622</v>
      </c>
      <c r="D365" s="27"/>
      <c r="E365" s="27"/>
      <c r="F365" s="27"/>
      <c r="G365" s="27"/>
      <c r="H365" s="27"/>
      <c r="I365" s="27"/>
      <c r="J365" s="49"/>
      <c r="K365" s="28"/>
      <c r="L365" s="27"/>
      <c r="M365" s="27"/>
      <c r="N365" s="27"/>
      <c r="O365" s="33"/>
      <c r="P365" s="36"/>
      <c r="Q365" s="28"/>
      <c r="R365" s="28"/>
      <c r="S365" s="74"/>
    </row>
    <row r="366" spans="2:19" s="32" customFormat="1">
      <c r="B366" s="27">
        <v>131122</v>
      </c>
      <c r="C366" s="68" t="s">
        <v>623</v>
      </c>
      <c r="D366" s="27" t="s">
        <v>632</v>
      </c>
      <c r="E366" s="27" t="s">
        <v>183</v>
      </c>
      <c r="F366" s="27" t="s">
        <v>634</v>
      </c>
      <c r="G366" s="27" t="s">
        <v>77</v>
      </c>
      <c r="H366" s="27"/>
      <c r="I366" s="27"/>
      <c r="J366" s="49" t="s">
        <v>72</v>
      </c>
      <c r="K366" s="29">
        <v>24679</v>
      </c>
      <c r="L366" s="72">
        <v>40861</v>
      </c>
      <c r="M366" s="67">
        <v>0.1</v>
      </c>
      <c r="N366" s="67">
        <v>0.1</v>
      </c>
      <c r="O366" s="65">
        <f t="shared" si="16"/>
        <v>0.70833340086713392</v>
      </c>
      <c r="P366" s="34">
        <f>+K366*N366</f>
        <v>2467.9</v>
      </c>
      <c r="Q366" s="34">
        <v>17480.96</v>
      </c>
      <c r="R366" s="35">
        <f t="shared" si="17"/>
        <v>7198.0400000000009</v>
      </c>
      <c r="S366" s="74"/>
    </row>
    <row r="367" spans="2:19" s="32" customFormat="1">
      <c r="B367" s="27">
        <v>131127</v>
      </c>
      <c r="C367" s="68" t="s">
        <v>624</v>
      </c>
      <c r="D367" s="27" t="s">
        <v>632</v>
      </c>
      <c r="E367" s="27" t="s">
        <v>183</v>
      </c>
      <c r="F367" s="27" t="s">
        <v>635</v>
      </c>
      <c r="G367" s="27" t="s">
        <v>77</v>
      </c>
      <c r="H367" s="27"/>
      <c r="I367" s="27"/>
      <c r="J367" s="49" t="s">
        <v>72</v>
      </c>
      <c r="K367" s="29">
        <v>11832</v>
      </c>
      <c r="L367" s="72">
        <v>40941</v>
      </c>
      <c r="M367" s="67">
        <v>0.1</v>
      </c>
      <c r="N367" s="67">
        <v>0.1</v>
      </c>
      <c r="O367" s="65">
        <f t="shared" si="16"/>
        <v>0.68333333333333335</v>
      </c>
      <c r="P367" s="34">
        <f t="shared" ref="P367:P379" si="21">+K367*N367</f>
        <v>1183.2</v>
      </c>
      <c r="Q367" s="34">
        <v>8085.2000000000007</v>
      </c>
      <c r="R367" s="35">
        <f t="shared" si="17"/>
        <v>3746.7999999999993</v>
      </c>
      <c r="S367" s="74"/>
    </row>
    <row r="368" spans="2:19" s="32" customFormat="1">
      <c r="B368" s="27">
        <v>319</v>
      </c>
      <c r="C368" s="68" t="s">
        <v>625</v>
      </c>
      <c r="D368" s="27" t="s">
        <v>632</v>
      </c>
      <c r="E368" s="27" t="s">
        <v>183</v>
      </c>
      <c r="F368" s="27" t="s">
        <v>636</v>
      </c>
      <c r="G368" s="27" t="s">
        <v>77</v>
      </c>
      <c r="H368" s="27"/>
      <c r="I368" s="27"/>
      <c r="J368" s="49" t="s">
        <v>72</v>
      </c>
      <c r="K368" s="29">
        <v>9280</v>
      </c>
      <c r="L368" s="72">
        <v>42493</v>
      </c>
      <c r="M368" s="67">
        <v>0.1</v>
      </c>
      <c r="N368" s="67">
        <v>0.1</v>
      </c>
      <c r="O368" s="65">
        <f t="shared" si="16"/>
        <v>0.2583333333333333</v>
      </c>
      <c r="P368" s="34">
        <f t="shared" si="21"/>
        <v>928</v>
      </c>
      <c r="Q368" s="34">
        <v>2397.333333333333</v>
      </c>
      <c r="R368" s="35">
        <f t="shared" si="17"/>
        <v>6882.666666666667</v>
      </c>
      <c r="S368" s="74"/>
    </row>
    <row r="369" spans="2:19" s="32" customFormat="1">
      <c r="B369" s="27">
        <v>93816</v>
      </c>
      <c r="C369" s="68" t="s">
        <v>626</v>
      </c>
      <c r="D369" s="27" t="s">
        <v>632</v>
      </c>
      <c r="E369" s="27" t="s">
        <v>183</v>
      </c>
      <c r="F369" s="27" t="s">
        <v>637</v>
      </c>
      <c r="G369" s="27" t="s">
        <v>77</v>
      </c>
      <c r="H369" s="27"/>
      <c r="I369" s="27"/>
      <c r="J369" s="49" t="s">
        <v>72</v>
      </c>
      <c r="K369" s="29">
        <v>3939.5</v>
      </c>
      <c r="L369" s="72">
        <v>42821</v>
      </c>
      <c r="M369" s="67">
        <v>0.1</v>
      </c>
      <c r="N369" s="67">
        <v>0.1</v>
      </c>
      <c r="O369" s="65">
        <f t="shared" si="16"/>
        <v>0.17500000000000004</v>
      </c>
      <c r="P369" s="34">
        <f t="shared" si="21"/>
        <v>393.95000000000005</v>
      </c>
      <c r="Q369" s="34">
        <v>689.41250000000014</v>
      </c>
      <c r="R369" s="35">
        <f t="shared" si="17"/>
        <v>3250.0874999999996</v>
      </c>
      <c r="S369" s="74"/>
    </row>
    <row r="370" spans="2:19" s="32" customFormat="1">
      <c r="B370" s="27">
        <v>131193</v>
      </c>
      <c r="C370" s="68" t="s">
        <v>627</v>
      </c>
      <c r="D370" s="27" t="s">
        <v>632</v>
      </c>
      <c r="E370" s="27" t="s">
        <v>183</v>
      </c>
      <c r="F370" s="27" t="s">
        <v>638</v>
      </c>
      <c r="G370" s="27" t="s">
        <v>77</v>
      </c>
      <c r="H370" s="27"/>
      <c r="I370" s="27"/>
      <c r="J370" s="49" t="s">
        <v>72</v>
      </c>
      <c r="K370" s="29">
        <v>27840</v>
      </c>
      <c r="L370" s="72">
        <v>41726</v>
      </c>
      <c r="M370" s="67">
        <v>0.1</v>
      </c>
      <c r="N370" s="67">
        <v>0.1</v>
      </c>
      <c r="O370" s="65">
        <f t="shared" si="16"/>
        <v>0.47499999999999998</v>
      </c>
      <c r="P370" s="34">
        <f t="shared" si="21"/>
        <v>2784</v>
      </c>
      <c r="Q370" s="34">
        <v>13224</v>
      </c>
      <c r="R370" s="35">
        <f t="shared" si="17"/>
        <v>14616</v>
      </c>
      <c r="S370" s="74"/>
    </row>
    <row r="371" spans="2:19" s="32" customFormat="1">
      <c r="B371" s="27">
        <v>131989</v>
      </c>
      <c r="C371" s="68" t="s">
        <v>628</v>
      </c>
      <c r="D371" s="27" t="s">
        <v>632</v>
      </c>
      <c r="E371" s="27" t="s">
        <v>183</v>
      </c>
      <c r="F371" s="27" t="s">
        <v>639</v>
      </c>
      <c r="G371" s="27" t="s">
        <v>77</v>
      </c>
      <c r="H371" s="27"/>
      <c r="I371" s="27"/>
      <c r="J371" s="49" t="s">
        <v>72</v>
      </c>
      <c r="K371" s="29">
        <v>8600</v>
      </c>
      <c r="L371" s="72">
        <v>43228</v>
      </c>
      <c r="M371" s="67">
        <v>0.1</v>
      </c>
      <c r="N371" s="67">
        <v>0.1</v>
      </c>
      <c r="O371" s="65">
        <f t="shared" si="16"/>
        <v>5.8333720930232563E-2</v>
      </c>
      <c r="P371" s="34">
        <f t="shared" si="21"/>
        <v>860</v>
      </c>
      <c r="Q371" s="34">
        <v>501.67</v>
      </c>
      <c r="R371" s="35">
        <f t="shared" si="17"/>
        <v>8098.33</v>
      </c>
      <c r="S371" s="74"/>
    </row>
    <row r="372" spans="2:19" s="32" customFormat="1">
      <c r="B372" s="27">
        <v>1418220</v>
      </c>
      <c r="C372" s="68" t="s">
        <v>629</v>
      </c>
      <c r="D372" s="27" t="s">
        <v>632</v>
      </c>
      <c r="E372" s="27" t="s">
        <v>633</v>
      </c>
      <c r="F372" s="27" t="s">
        <v>640</v>
      </c>
      <c r="G372" s="27" t="s">
        <v>77</v>
      </c>
      <c r="H372" s="27"/>
      <c r="I372" s="27"/>
      <c r="J372" s="49" t="s">
        <v>72</v>
      </c>
      <c r="K372" s="29">
        <v>9262</v>
      </c>
      <c r="L372" s="72">
        <v>42837</v>
      </c>
      <c r="M372" s="67">
        <v>0.1</v>
      </c>
      <c r="N372" s="67">
        <v>0.1</v>
      </c>
      <c r="O372" s="65">
        <f t="shared" si="16"/>
        <v>0.16666702656013821</v>
      </c>
      <c r="P372" s="34">
        <f t="shared" si="21"/>
        <v>926.2</v>
      </c>
      <c r="Q372" s="34">
        <v>1543.67</v>
      </c>
      <c r="R372" s="35">
        <f t="shared" si="17"/>
        <v>7718.33</v>
      </c>
      <c r="S372" s="74"/>
    </row>
    <row r="373" spans="2:19" s="32" customFormat="1">
      <c r="B373" s="88"/>
      <c r="C373" s="68" t="s">
        <v>630</v>
      </c>
      <c r="D373" s="27" t="s">
        <v>632</v>
      </c>
      <c r="E373" s="88" t="s">
        <v>183</v>
      </c>
      <c r="F373" s="27" t="s">
        <v>641</v>
      </c>
      <c r="G373" s="27" t="s">
        <v>77</v>
      </c>
      <c r="H373" s="27"/>
      <c r="I373" s="27"/>
      <c r="J373" s="49" t="s">
        <v>72</v>
      </c>
      <c r="K373" s="29">
        <v>22952.92</v>
      </c>
      <c r="L373" s="72">
        <v>43417</v>
      </c>
      <c r="M373" s="67">
        <v>0.1</v>
      </c>
      <c r="N373" s="67">
        <f>+M373/12*1</f>
        <v>8.3333333333333332E-3</v>
      </c>
      <c r="O373" s="65">
        <f t="shared" si="16"/>
        <v>8.3333333333333332E-3</v>
      </c>
      <c r="P373" s="34">
        <f t="shared" si="21"/>
        <v>191.27433333333332</v>
      </c>
      <c r="Q373" s="34">
        <v>191.27433333333332</v>
      </c>
      <c r="R373" s="35">
        <f t="shared" si="17"/>
        <v>22761.645666666664</v>
      </c>
      <c r="S373" s="74"/>
    </row>
    <row r="374" spans="2:19" s="32" customFormat="1">
      <c r="B374" s="88"/>
      <c r="C374" s="68" t="s">
        <v>631</v>
      </c>
      <c r="D374" s="27" t="s">
        <v>632</v>
      </c>
      <c r="E374" s="88" t="s">
        <v>649</v>
      </c>
      <c r="F374" s="27" t="s">
        <v>642</v>
      </c>
      <c r="G374" s="27" t="s">
        <v>77</v>
      </c>
      <c r="H374" s="27"/>
      <c r="I374" s="27"/>
      <c r="J374" s="49" t="s">
        <v>72</v>
      </c>
      <c r="K374" s="29">
        <v>19612</v>
      </c>
      <c r="L374" s="72">
        <v>43419</v>
      </c>
      <c r="M374" s="67">
        <v>0.1</v>
      </c>
      <c r="N374" s="67">
        <f>+M374/12*1</f>
        <v>8.3333333333333332E-3</v>
      </c>
      <c r="O374" s="65">
        <f t="shared" si="16"/>
        <v>8.3333333333333332E-3</v>
      </c>
      <c r="P374" s="34">
        <f t="shared" si="21"/>
        <v>163.43333333333334</v>
      </c>
      <c r="Q374" s="34">
        <v>163.43333333333334</v>
      </c>
      <c r="R374" s="35">
        <f t="shared" si="17"/>
        <v>19448.566666666666</v>
      </c>
      <c r="S374" s="74"/>
    </row>
    <row r="375" spans="2:19" s="32" customFormat="1" ht="15">
      <c r="B375" s="27"/>
      <c r="C375" s="66" t="s">
        <v>643</v>
      </c>
      <c r="D375" s="27"/>
      <c r="E375" s="27"/>
      <c r="F375" s="27"/>
      <c r="G375" s="27"/>
      <c r="H375" s="27"/>
      <c r="I375" s="27"/>
      <c r="J375" s="49"/>
      <c r="K375" s="28"/>
      <c r="L375" s="27"/>
      <c r="M375" s="27"/>
      <c r="N375" s="27"/>
      <c r="O375" s="33"/>
      <c r="P375" s="36"/>
      <c r="Q375" s="28"/>
      <c r="R375" s="28"/>
      <c r="S375" s="74"/>
    </row>
    <row r="376" spans="2:19" s="32" customFormat="1">
      <c r="B376" s="27">
        <v>1418245</v>
      </c>
      <c r="C376" s="68" t="s">
        <v>644</v>
      </c>
      <c r="D376" s="27" t="s">
        <v>648</v>
      </c>
      <c r="E376" s="27" t="s">
        <v>179</v>
      </c>
      <c r="F376" s="27" t="s">
        <v>650</v>
      </c>
      <c r="G376" s="27" t="s">
        <v>77</v>
      </c>
      <c r="H376" s="27"/>
      <c r="I376" s="27"/>
      <c r="J376" s="49" t="s">
        <v>72</v>
      </c>
      <c r="K376" s="29">
        <v>10279.92</v>
      </c>
      <c r="L376" s="30">
        <v>42796</v>
      </c>
      <c r="M376" s="67">
        <v>0.1</v>
      </c>
      <c r="N376" s="67">
        <v>0.1</v>
      </c>
      <c r="O376" s="65">
        <f t="shared" si="16"/>
        <v>0.17500038910808643</v>
      </c>
      <c r="P376" s="34">
        <f t="shared" si="21"/>
        <v>1027.992</v>
      </c>
      <c r="Q376" s="34">
        <v>1798.99</v>
      </c>
      <c r="R376" s="35">
        <f t="shared" si="17"/>
        <v>8480.93</v>
      </c>
      <c r="S376" s="74"/>
    </row>
    <row r="377" spans="2:19" s="32" customFormat="1">
      <c r="B377" s="27">
        <v>126210</v>
      </c>
      <c r="C377" s="68" t="s">
        <v>645</v>
      </c>
      <c r="D377" s="27" t="s">
        <v>648</v>
      </c>
      <c r="E377" s="27" t="s">
        <v>182</v>
      </c>
      <c r="F377" s="27" t="s">
        <v>651</v>
      </c>
      <c r="G377" s="27" t="s">
        <v>77</v>
      </c>
      <c r="H377" s="27"/>
      <c r="I377" s="27"/>
      <c r="J377" s="49" t="s">
        <v>72</v>
      </c>
      <c r="K377" s="29">
        <v>3306</v>
      </c>
      <c r="L377" s="30">
        <v>42408</v>
      </c>
      <c r="M377" s="67">
        <v>0.1</v>
      </c>
      <c r="N377" s="67">
        <v>0.1</v>
      </c>
      <c r="O377" s="65">
        <f t="shared" si="16"/>
        <v>0.28333333333333333</v>
      </c>
      <c r="P377" s="34">
        <f t="shared" si="21"/>
        <v>330.6</v>
      </c>
      <c r="Q377" s="34">
        <v>936.7</v>
      </c>
      <c r="R377" s="35">
        <f t="shared" si="17"/>
        <v>2369.3000000000002</v>
      </c>
      <c r="S377" s="74"/>
    </row>
    <row r="378" spans="2:19" s="32" customFormat="1">
      <c r="B378" s="27">
        <v>159201</v>
      </c>
      <c r="C378" s="68" t="s">
        <v>646</v>
      </c>
      <c r="D378" s="27" t="s">
        <v>648</v>
      </c>
      <c r="E378" s="27" t="s">
        <v>649</v>
      </c>
      <c r="F378" s="27" t="s">
        <v>652</v>
      </c>
      <c r="G378" s="27" t="s">
        <v>77</v>
      </c>
      <c r="H378" s="27"/>
      <c r="I378" s="27"/>
      <c r="J378" s="49" t="s">
        <v>72</v>
      </c>
      <c r="K378" s="29">
        <v>3800</v>
      </c>
      <c r="L378" s="30">
        <v>42619</v>
      </c>
      <c r="M378" s="67">
        <v>0.1</v>
      </c>
      <c r="N378" s="67">
        <v>0.1</v>
      </c>
      <c r="O378" s="65">
        <f t="shared" si="16"/>
        <v>0.22500000000000001</v>
      </c>
      <c r="P378" s="34">
        <f t="shared" si="21"/>
        <v>380</v>
      </c>
      <c r="Q378" s="34">
        <v>855</v>
      </c>
      <c r="R378" s="35">
        <f t="shared" si="17"/>
        <v>2945</v>
      </c>
      <c r="S378" s="74"/>
    </row>
    <row r="379" spans="2:19" s="32" customFormat="1">
      <c r="B379" s="27">
        <v>401515</v>
      </c>
      <c r="C379" s="68" t="s">
        <v>647</v>
      </c>
      <c r="D379" s="27" t="s">
        <v>648</v>
      </c>
      <c r="E379" s="27" t="s">
        <v>649</v>
      </c>
      <c r="F379" s="27" t="s">
        <v>653</v>
      </c>
      <c r="G379" s="27" t="s">
        <v>77</v>
      </c>
      <c r="H379" s="27"/>
      <c r="I379" s="27"/>
      <c r="J379" s="49" t="s">
        <v>72</v>
      </c>
      <c r="K379" s="29">
        <v>14200</v>
      </c>
      <c r="L379" s="30">
        <v>43250</v>
      </c>
      <c r="M379" s="67">
        <v>0.1</v>
      </c>
      <c r="N379" s="67">
        <f>+M379/12*7</f>
        <v>5.8333333333333334E-2</v>
      </c>
      <c r="O379" s="65">
        <f t="shared" ref="O379" si="22">Q379/K379</f>
        <v>5.8333333333333327E-2</v>
      </c>
      <c r="P379" s="34">
        <f t="shared" si="21"/>
        <v>828.33333333333337</v>
      </c>
      <c r="Q379" s="34">
        <v>828.33333333333326</v>
      </c>
      <c r="R379" s="35">
        <f t="shared" ref="R379" si="23">+K379-Q379</f>
        <v>13371.666666666666</v>
      </c>
      <c r="S379" s="74"/>
    </row>
    <row r="380" spans="2:19" s="32" customFormat="1" ht="15">
      <c r="B380" s="66" t="s">
        <v>654</v>
      </c>
      <c r="C380" s="66"/>
      <c r="D380" s="27"/>
      <c r="E380" s="27"/>
      <c r="F380" s="27"/>
      <c r="G380" s="27"/>
      <c r="H380" s="27"/>
      <c r="I380" s="27"/>
      <c r="J380" s="49"/>
      <c r="K380" s="28"/>
      <c r="L380" s="27"/>
      <c r="M380" s="27"/>
      <c r="N380" s="27"/>
      <c r="O380" s="33"/>
      <c r="P380" s="36"/>
      <c r="Q380" s="28"/>
      <c r="R380" s="28"/>
      <c r="S380" s="74"/>
    </row>
    <row r="381" spans="2:19" s="32" customFormat="1" ht="15">
      <c r="B381" s="27"/>
      <c r="C381" s="66" t="s">
        <v>655</v>
      </c>
      <c r="D381" s="27"/>
      <c r="E381" s="27"/>
      <c r="F381" s="27"/>
      <c r="G381" s="27"/>
      <c r="H381" s="27"/>
      <c r="I381" s="27"/>
      <c r="J381" s="49"/>
      <c r="K381" s="27"/>
      <c r="L381" s="27"/>
      <c r="M381" s="27"/>
      <c r="N381" s="27"/>
      <c r="O381" s="33"/>
      <c r="P381" s="36"/>
      <c r="Q381" s="34"/>
      <c r="R381" s="35"/>
      <c r="S381" s="74"/>
    </row>
    <row r="382" spans="2:19" s="32" customFormat="1">
      <c r="B382" s="27">
        <v>150595</v>
      </c>
      <c r="C382" s="68" t="s">
        <v>657</v>
      </c>
      <c r="D382" s="27" t="s">
        <v>660</v>
      </c>
      <c r="E382" s="27" t="s">
        <v>200</v>
      </c>
      <c r="F382" s="27" t="s">
        <v>662</v>
      </c>
      <c r="G382" s="27" t="s">
        <v>77</v>
      </c>
      <c r="H382" s="27"/>
      <c r="I382" s="27"/>
      <c r="J382" s="49" t="s">
        <v>72</v>
      </c>
      <c r="K382" s="29">
        <v>190240</v>
      </c>
      <c r="L382" s="30">
        <v>42324</v>
      </c>
      <c r="M382" s="67">
        <v>0.33329999999999999</v>
      </c>
      <c r="N382" s="67">
        <f>+M382/12*11</f>
        <v>0.30552499999999999</v>
      </c>
      <c r="O382" s="65">
        <f t="shared" ref="O382:O386" si="24">Q382/K382</f>
        <v>1</v>
      </c>
      <c r="P382" s="34">
        <f>+K382*N382</f>
        <v>58123.076000000001</v>
      </c>
      <c r="Q382" s="34">
        <v>190240</v>
      </c>
      <c r="R382" s="35">
        <f t="shared" ref="R382:R386" si="25">+K382-Q382</f>
        <v>0</v>
      </c>
      <c r="S382" s="74"/>
    </row>
    <row r="383" spans="2:19" s="32" customFormat="1">
      <c r="B383" s="27">
        <v>185</v>
      </c>
      <c r="C383" s="68" t="s">
        <v>658</v>
      </c>
      <c r="D383" s="27" t="s">
        <v>660</v>
      </c>
      <c r="E383" s="27" t="s">
        <v>661</v>
      </c>
      <c r="F383" s="27" t="s">
        <v>663</v>
      </c>
      <c r="G383" s="27" t="s">
        <v>77</v>
      </c>
      <c r="H383" s="27"/>
      <c r="I383" s="27"/>
      <c r="J383" s="49" t="s">
        <v>72</v>
      </c>
      <c r="K383" s="29">
        <v>1158500.82</v>
      </c>
      <c r="L383" s="30">
        <v>42515</v>
      </c>
      <c r="M383" s="67">
        <v>0.33329999999999999</v>
      </c>
      <c r="N383" s="67">
        <v>0.33329999999999999</v>
      </c>
      <c r="O383" s="65">
        <f t="shared" si="24"/>
        <v>0.86102500125981785</v>
      </c>
      <c r="P383" s="34">
        <f t="shared" ref="P383:P384" si="26">+K383*N383</f>
        <v>386128.32330599998</v>
      </c>
      <c r="Q383" s="34">
        <v>997498.17</v>
      </c>
      <c r="R383" s="35">
        <f t="shared" si="25"/>
        <v>161002.65000000002</v>
      </c>
      <c r="S383" s="74"/>
    </row>
    <row r="384" spans="2:19" s="32" customFormat="1">
      <c r="B384" s="27" t="s">
        <v>656</v>
      </c>
      <c r="C384" s="68" t="s">
        <v>659</v>
      </c>
      <c r="D384" s="27" t="s">
        <v>660</v>
      </c>
      <c r="E384" s="27" t="s">
        <v>200</v>
      </c>
      <c r="F384" s="27" t="s">
        <v>664</v>
      </c>
      <c r="G384" s="27" t="s">
        <v>77</v>
      </c>
      <c r="H384" s="27"/>
      <c r="I384" s="27"/>
      <c r="J384" s="49" t="s">
        <v>72</v>
      </c>
      <c r="K384" s="29">
        <v>4290</v>
      </c>
      <c r="L384" s="30">
        <v>42418</v>
      </c>
      <c r="M384" s="67">
        <v>0.33329999999999999</v>
      </c>
      <c r="N384" s="67">
        <v>0.33329999999999999</v>
      </c>
      <c r="O384" s="65">
        <f t="shared" si="24"/>
        <v>0.94434999999999991</v>
      </c>
      <c r="P384" s="34">
        <f t="shared" si="26"/>
        <v>1429.857</v>
      </c>
      <c r="Q384" s="34">
        <v>4051.2614999999996</v>
      </c>
      <c r="R384" s="35">
        <f t="shared" si="25"/>
        <v>238.73850000000039</v>
      </c>
      <c r="S384" s="74"/>
    </row>
    <row r="385" spans="1:19" s="32" customFormat="1" ht="15">
      <c r="B385" s="27"/>
      <c r="C385" s="66" t="s">
        <v>665</v>
      </c>
      <c r="D385" s="27"/>
      <c r="E385" s="27"/>
      <c r="F385" s="27"/>
      <c r="G385" s="27"/>
      <c r="H385" s="27"/>
      <c r="I385" s="27"/>
      <c r="J385" s="49"/>
      <c r="K385" s="28"/>
      <c r="L385" s="27"/>
      <c r="M385" s="27"/>
      <c r="N385" s="27"/>
      <c r="O385" s="33"/>
      <c r="P385" s="36"/>
      <c r="Q385" s="34"/>
      <c r="R385" s="35"/>
      <c r="S385" s="74"/>
    </row>
    <row r="386" spans="1:19" s="32" customFormat="1">
      <c r="B386" s="27">
        <v>150583</v>
      </c>
      <c r="C386" s="68" t="s">
        <v>666</v>
      </c>
      <c r="D386" s="27" t="s">
        <v>667</v>
      </c>
      <c r="E386" s="27" t="s">
        <v>178</v>
      </c>
      <c r="F386" s="27" t="s">
        <v>668</v>
      </c>
      <c r="G386" s="27" t="s">
        <v>77</v>
      </c>
      <c r="H386" s="27"/>
      <c r="I386" s="27"/>
      <c r="J386" s="49" t="s">
        <v>72</v>
      </c>
      <c r="K386" s="29">
        <v>1102000</v>
      </c>
      <c r="L386" s="30">
        <v>42285</v>
      </c>
      <c r="M386" s="67">
        <v>0.33329999999999999</v>
      </c>
      <c r="N386" s="67">
        <f>+M386/12*10</f>
        <v>0.27775</v>
      </c>
      <c r="O386" s="65">
        <f t="shared" si="24"/>
        <v>1</v>
      </c>
      <c r="P386" s="70">
        <f>+N386*K386</f>
        <v>306080.5</v>
      </c>
      <c r="Q386" s="34">
        <v>1102000</v>
      </c>
      <c r="R386" s="35">
        <f t="shared" si="25"/>
        <v>0</v>
      </c>
      <c r="S386" s="74"/>
    </row>
    <row r="387" spans="1:19" s="32" customFormat="1" ht="15.75" customHeight="1">
      <c r="B387" s="27"/>
      <c r="C387" s="66"/>
      <c r="D387" s="27"/>
      <c r="E387" s="27"/>
      <c r="F387" s="27"/>
      <c r="G387" s="27"/>
      <c r="H387" s="27"/>
      <c r="I387" s="27"/>
      <c r="J387" s="49"/>
      <c r="K387" s="27"/>
      <c r="L387" s="27"/>
      <c r="M387" s="27"/>
      <c r="N387" s="27"/>
      <c r="O387" s="33"/>
      <c r="P387" s="36"/>
      <c r="Q387" s="34"/>
      <c r="R387" s="35"/>
      <c r="S387" s="74"/>
    </row>
    <row r="388" spans="1:19" s="32" customFormat="1">
      <c r="B388" s="27"/>
      <c r="C388" s="27"/>
      <c r="D388" s="27"/>
      <c r="E388" s="27"/>
      <c r="F388" s="27"/>
      <c r="G388" s="27"/>
      <c r="H388" s="27"/>
      <c r="I388" s="27"/>
      <c r="J388" s="49"/>
      <c r="K388" s="27"/>
      <c r="L388" s="27"/>
      <c r="M388" s="27"/>
      <c r="N388" s="27"/>
      <c r="O388" s="33"/>
      <c r="P388" s="36"/>
      <c r="Q388" s="34"/>
      <c r="R388" s="35"/>
      <c r="S388" s="74"/>
    </row>
    <row r="389" spans="1:19" s="32" customFormat="1">
      <c r="B389" s="27"/>
      <c r="C389" s="27"/>
      <c r="D389" s="27"/>
      <c r="E389" s="27"/>
      <c r="F389" s="27"/>
      <c r="G389" s="27"/>
      <c r="H389" s="27"/>
      <c r="I389" s="27"/>
      <c r="J389" s="49"/>
      <c r="K389" s="27"/>
      <c r="L389" s="27"/>
      <c r="M389" s="27"/>
      <c r="N389" s="27"/>
      <c r="O389" s="33">
        <f t="shared" ref="O389:O390" si="27">+N389</f>
        <v>0</v>
      </c>
      <c r="P389" s="36"/>
      <c r="Q389" s="34">
        <f t="shared" ref="Q389:Q390" si="28">+P389</f>
        <v>0</v>
      </c>
      <c r="R389" s="35">
        <f t="shared" si="1"/>
        <v>0</v>
      </c>
      <c r="S389" s="74"/>
    </row>
    <row r="390" spans="1:19" s="32" customFormat="1">
      <c r="B390" s="27"/>
      <c r="C390" s="27"/>
      <c r="D390" s="27"/>
      <c r="E390" s="27"/>
      <c r="F390" s="27"/>
      <c r="G390" s="27"/>
      <c r="H390" s="27"/>
      <c r="I390" s="27"/>
      <c r="J390" s="49"/>
      <c r="K390" s="27"/>
      <c r="L390" s="27"/>
      <c r="M390" s="27"/>
      <c r="N390" s="27"/>
      <c r="O390" s="33">
        <f t="shared" si="27"/>
        <v>0</v>
      </c>
      <c r="P390" s="36"/>
      <c r="Q390" s="34">
        <f t="shared" si="28"/>
        <v>0</v>
      </c>
      <c r="R390" s="35">
        <f t="shared" si="1"/>
        <v>0</v>
      </c>
      <c r="S390" s="74"/>
    </row>
    <row r="391" spans="1:19" ht="15">
      <c r="B391" s="25" t="s">
        <v>31</v>
      </c>
      <c r="C391" s="25"/>
      <c r="D391" s="25"/>
      <c r="E391" s="25"/>
      <c r="F391" s="25"/>
      <c r="G391" s="25"/>
      <c r="H391" s="25"/>
      <c r="I391" s="25"/>
      <c r="J391" s="25"/>
      <c r="K391" s="26">
        <f>SUM(K20:K390)</f>
        <v>31980912.997156013</v>
      </c>
      <c r="L391" s="25"/>
      <c r="M391" s="25"/>
      <c r="N391" s="25"/>
      <c r="O391" s="25"/>
      <c r="P391" s="26">
        <f t="shared" ref="P391:R391" si="29">SUM(P20:P390)</f>
        <v>3801616.7652853406</v>
      </c>
      <c r="Q391" s="26">
        <f t="shared" si="29"/>
        <v>18566953.8157373</v>
      </c>
      <c r="R391" s="92">
        <f t="shared" si="29"/>
        <v>13413959.181418704</v>
      </c>
      <c r="S391" s="93"/>
    </row>
    <row r="392" spans="1:19">
      <c r="O392" s="22"/>
      <c r="P392" s="23"/>
      <c r="Q392" s="23"/>
      <c r="R392" s="77"/>
    </row>
    <row r="393" spans="1:19">
      <c r="O393" s="22"/>
      <c r="P393" s="22"/>
      <c r="Q393" s="75"/>
    </row>
    <row r="394" spans="1:19" s="6" customForma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9" s="9" customFormat="1" ht="36" customHeight="1">
      <c r="A395" s="171" t="s">
        <v>53</v>
      </c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6"/>
    </row>
    <row r="396" spans="1:19" s="9" customFormat="1" ht="12.75">
      <c r="A396" s="10"/>
    </row>
    <row r="397" spans="1:19" s="9" customFormat="1" ht="12.75">
      <c r="A397" s="10"/>
    </row>
    <row r="398" spans="1:19" s="9" customFormat="1" ht="12.75">
      <c r="A398" s="10"/>
    </row>
    <row r="399" spans="1:19" s="9" customFormat="1" ht="12.75">
      <c r="A399" s="10"/>
    </row>
    <row r="400" spans="1:19" s="9" customFormat="1" ht="12.75">
      <c r="A400" s="10"/>
    </row>
    <row r="401" spans="1:18" s="9" customFormat="1" ht="12.75">
      <c r="A401" s="10"/>
    </row>
    <row r="402" spans="1:18" s="9" customFormat="1" ht="12.75">
      <c r="A402" s="10"/>
    </row>
    <row r="403" spans="1:18" s="6" customFormat="1">
      <c r="G403" s="7"/>
      <c r="H403" s="7"/>
      <c r="I403" s="7"/>
      <c r="J403" s="7"/>
      <c r="K403" s="7"/>
      <c r="L403" s="8"/>
      <c r="M403" s="8"/>
      <c r="N403" s="8"/>
      <c r="O403" s="8"/>
      <c r="P403" s="8"/>
      <c r="Q403" s="8"/>
      <c r="R403" s="8"/>
    </row>
  </sheetData>
  <sheetProtection formatCells="0" formatColumns="0" formatRows="0" insertRows="0" deleteRows="0" selectLockedCells="1"/>
  <mergeCells count="19">
    <mergeCell ref="I16:I17"/>
    <mergeCell ref="E16:E17"/>
    <mergeCell ref="J16:J17"/>
    <mergeCell ref="A395:R395"/>
    <mergeCell ref="B15:R15"/>
    <mergeCell ref="B16:B17"/>
    <mergeCell ref="C16:C17"/>
    <mergeCell ref="D16:D17"/>
    <mergeCell ref="F16:F17"/>
    <mergeCell ref="G16:G17"/>
    <mergeCell ref="K16:K17"/>
    <mergeCell ref="L16:L17"/>
    <mergeCell ref="M16:M17"/>
    <mergeCell ref="N16:N17"/>
    <mergeCell ref="O16:O17"/>
    <mergeCell ref="P16:P17"/>
    <mergeCell ref="Q16:Q17"/>
    <mergeCell ref="R16:R17"/>
    <mergeCell ref="H16:H17"/>
  </mergeCells>
  <dataValidations count="2">
    <dataValidation type="list" allowBlank="1" showInputMessage="1" showErrorMessage="1" sqref="D10:E10">
      <formula1>#REF!</formula1>
    </dataValidation>
    <dataValidation type="list" allowBlank="1" showInputMessage="1" showErrorMessage="1" sqref="D11:E11 B12">
      <formula1>#REF!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5" scale="50" orientation="landscape" r:id="rId1"/>
  <colBreaks count="1" manualBreakCount="1">
    <brk id="1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datos!$A$2:$A$8</xm:f>
          </x14:formula1>
          <xm:sqref>J20:J390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5:Q259"/>
  <sheetViews>
    <sheetView topLeftCell="A18" zoomScale="80" zoomScaleNormal="80" workbookViewId="0">
      <pane xSplit="1" ySplit="3" topLeftCell="B21" activePane="bottomRight" state="frozen"/>
      <selection activeCell="A18" sqref="A18"/>
      <selection pane="topRight" activeCell="B18" sqref="B18"/>
      <selection pane="bottomLeft" activeCell="A21" sqref="A21"/>
      <selection pane="bottomRight" activeCell="B20" sqref="B20"/>
    </sheetView>
  </sheetViews>
  <sheetFormatPr baseColWidth="10" defaultRowHeight="14.25"/>
  <cols>
    <col min="1" max="1" width="2.5703125" style="94" customWidth="1"/>
    <col min="2" max="2" width="15.5703125" style="94" customWidth="1"/>
    <col min="3" max="3" width="40.140625" style="94" customWidth="1"/>
    <col min="4" max="4" width="11.85546875" style="95" customWidth="1"/>
    <col min="5" max="5" width="26" style="94" customWidth="1"/>
    <col min="6" max="6" width="14.140625" style="95" customWidth="1"/>
    <col min="7" max="7" width="33.140625" style="94" customWidth="1"/>
    <col min="8" max="8" width="11.85546875" style="94" customWidth="1"/>
    <col min="9" max="9" width="16.140625" style="94" bestFit="1" customWidth="1"/>
    <col min="10" max="10" width="19.7109375" style="94" customWidth="1"/>
    <col min="11" max="11" width="23.140625" style="94" customWidth="1"/>
    <col min="12" max="12" width="14.5703125" style="94" bestFit="1" customWidth="1"/>
    <col min="13" max="13" width="18" style="94" bestFit="1" customWidth="1"/>
    <col min="14" max="14" width="25.140625" style="94" bestFit="1" customWidth="1"/>
    <col min="15" max="15" width="19.5703125" style="94" bestFit="1" customWidth="1"/>
    <col min="16" max="16" width="29.42578125" style="94" bestFit="1" customWidth="1"/>
    <col min="17" max="17" width="22.5703125" style="94" bestFit="1" customWidth="1"/>
    <col min="18" max="16384" width="11.42578125" style="94"/>
  </cols>
  <sheetData>
    <row r="5" spans="2:16">
      <c r="L5" s="96"/>
    </row>
    <row r="6" spans="2:16">
      <c r="L6" s="96"/>
    </row>
    <row r="7" spans="2:16">
      <c r="E7" s="97"/>
      <c r="F7" s="98"/>
      <c r="G7" s="97"/>
      <c r="H7" s="97"/>
      <c r="I7" s="97"/>
      <c r="J7" s="97"/>
      <c r="K7" s="97"/>
      <c r="L7" s="99"/>
      <c r="M7" s="97"/>
    </row>
    <row r="8" spans="2:16">
      <c r="E8" s="97"/>
      <c r="F8" s="98"/>
      <c r="G8" s="97"/>
      <c r="H8" s="97"/>
      <c r="I8" s="97"/>
      <c r="J8" s="97"/>
      <c r="K8" s="97"/>
      <c r="L8" s="97"/>
      <c r="M8" s="97"/>
    </row>
    <row r="9" spans="2:16">
      <c r="E9" s="97"/>
      <c r="F9" s="98"/>
      <c r="G9" s="97"/>
      <c r="H9" s="97"/>
      <c r="I9" s="97"/>
      <c r="J9" s="97"/>
      <c r="K9" s="97"/>
      <c r="L9" s="97"/>
      <c r="M9" s="97"/>
    </row>
    <row r="10" spans="2:16" ht="15.75">
      <c r="B10" s="100" t="s">
        <v>0</v>
      </c>
      <c r="C10" s="101" t="s">
        <v>61</v>
      </c>
      <c r="E10" s="102"/>
      <c r="F10" s="103"/>
      <c r="G10" s="102"/>
      <c r="H10" s="102"/>
      <c r="I10" s="102"/>
      <c r="J10" s="102"/>
      <c r="K10" s="104"/>
      <c r="L10" s="104"/>
      <c r="M10" s="104"/>
    </row>
    <row r="11" spans="2:16" ht="15.75">
      <c r="B11" s="100" t="s">
        <v>65</v>
      </c>
      <c r="D11" s="95" t="s">
        <v>677</v>
      </c>
      <c r="E11" s="102"/>
      <c r="F11" s="103"/>
      <c r="G11" s="102"/>
      <c r="H11" s="102"/>
      <c r="I11" s="102"/>
      <c r="J11" s="102"/>
      <c r="K11" s="105"/>
      <c r="L11" s="104"/>
      <c r="M11" s="104"/>
    </row>
    <row r="12" spans="2:16" ht="15.75">
      <c r="B12" s="100"/>
      <c r="E12" s="102"/>
      <c r="F12" s="103"/>
      <c r="G12" s="102"/>
      <c r="H12" s="102"/>
      <c r="I12" s="102"/>
      <c r="J12" s="102"/>
      <c r="K12" s="105"/>
      <c r="L12" s="104"/>
      <c r="M12" s="104"/>
    </row>
    <row r="13" spans="2:16" ht="15.75">
      <c r="B13" s="106" t="s">
        <v>24</v>
      </c>
      <c r="E13" s="107"/>
      <c r="F13" s="108"/>
      <c r="G13" s="107"/>
      <c r="H13" s="107"/>
      <c r="I13" s="107"/>
      <c r="J13" s="107"/>
      <c r="K13" s="109"/>
      <c r="L13" s="110"/>
      <c r="M13" s="110"/>
    </row>
    <row r="14" spans="2:16" ht="15.75">
      <c r="B14" s="100"/>
      <c r="E14" s="107"/>
      <c r="F14" s="108"/>
      <c r="G14" s="107"/>
      <c r="H14" s="107"/>
      <c r="I14" s="107"/>
      <c r="J14" s="107"/>
      <c r="K14" s="109"/>
      <c r="L14" s="110"/>
      <c r="M14" s="110"/>
    </row>
    <row r="15" spans="2:16">
      <c r="L15" s="111"/>
      <c r="M15" s="111"/>
      <c r="N15" s="111"/>
      <c r="O15" s="111"/>
      <c r="P15" s="111"/>
    </row>
    <row r="16" spans="2:16" ht="15" thickBot="1"/>
    <row r="17" spans="2:17" ht="15.75" thickBot="1">
      <c r="B17" s="183" t="s">
        <v>25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5"/>
    </row>
    <row r="18" spans="2:17" ht="30" customHeight="1">
      <c r="B18" s="186" t="s">
        <v>54</v>
      </c>
      <c r="C18" s="186" t="s">
        <v>26</v>
      </c>
      <c r="D18" s="188" t="s">
        <v>55</v>
      </c>
      <c r="E18" s="186" t="s">
        <v>27</v>
      </c>
      <c r="F18" s="188" t="s">
        <v>17</v>
      </c>
      <c r="G18" s="188" t="s">
        <v>15</v>
      </c>
      <c r="H18" s="188" t="s">
        <v>66</v>
      </c>
      <c r="I18" s="188" t="s">
        <v>76</v>
      </c>
      <c r="J18" s="188" t="s">
        <v>67</v>
      </c>
      <c r="K18" s="188" t="s">
        <v>16</v>
      </c>
      <c r="L18" s="188" t="s">
        <v>28</v>
      </c>
      <c r="M18" s="186" t="s">
        <v>19</v>
      </c>
      <c r="N18" s="188" t="s">
        <v>59</v>
      </c>
      <c r="O18" s="186" t="s">
        <v>60</v>
      </c>
      <c r="P18" s="186" t="s">
        <v>58</v>
      </c>
      <c r="Q18" s="186" t="s">
        <v>675</v>
      </c>
    </row>
    <row r="19" spans="2:17" ht="32.25" customHeight="1" thickBot="1">
      <c r="B19" s="187"/>
      <c r="C19" s="187"/>
      <c r="D19" s="189"/>
      <c r="E19" s="187"/>
      <c r="F19" s="189"/>
      <c r="G19" s="189"/>
      <c r="H19" s="189"/>
      <c r="I19" s="189"/>
      <c r="J19" s="189"/>
      <c r="K19" s="189"/>
      <c r="L19" s="189"/>
      <c r="M19" s="187"/>
      <c r="N19" s="189"/>
      <c r="O19" s="187"/>
      <c r="P19" s="187"/>
      <c r="Q19" s="187"/>
    </row>
    <row r="20" spans="2:17" ht="15">
      <c r="B20" s="112"/>
      <c r="C20" s="112"/>
      <c r="D20" s="113"/>
      <c r="E20" s="112"/>
      <c r="F20" s="114"/>
      <c r="G20" s="112"/>
      <c r="H20" s="112"/>
      <c r="I20" s="112"/>
      <c r="J20" s="112"/>
      <c r="K20" s="115" t="s">
        <v>1</v>
      </c>
      <c r="L20" s="115" t="s">
        <v>2</v>
      </c>
      <c r="M20" s="115" t="s">
        <v>3</v>
      </c>
      <c r="N20" s="115" t="s">
        <v>23</v>
      </c>
      <c r="O20" s="115" t="s">
        <v>5</v>
      </c>
      <c r="P20" s="115" t="s">
        <v>29</v>
      </c>
      <c r="Q20" s="116" t="s">
        <v>30</v>
      </c>
    </row>
    <row r="21" spans="2:17" ht="24">
      <c r="B21" s="117" t="s">
        <v>678</v>
      </c>
      <c r="C21" s="118" t="s">
        <v>679</v>
      </c>
      <c r="D21" s="119"/>
      <c r="E21" s="120"/>
      <c r="F21" s="121"/>
      <c r="G21" s="120"/>
      <c r="H21" s="120"/>
      <c r="I21" s="120"/>
      <c r="J21" s="120"/>
      <c r="K21" s="122">
        <f>SUM(K22:K164)</f>
        <v>218106824.41999996</v>
      </c>
      <c r="L21" s="123"/>
      <c r="M21" s="123"/>
      <c r="N21" s="123"/>
      <c r="O21" s="122">
        <f>SUM(O22:O164)</f>
        <v>0</v>
      </c>
      <c r="P21" s="124">
        <f>SUM(P22:P164)</f>
        <v>0</v>
      </c>
      <c r="Q21" s="125">
        <f>SUM(Q22:Q164)</f>
        <v>218106824.41999996</v>
      </c>
    </row>
    <row r="22" spans="2:17" s="102" customFormat="1" ht="23.25" customHeight="1">
      <c r="B22" s="126" t="s">
        <v>680</v>
      </c>
      <c r="C22" s="127" t="s">
        <v>681</v>
      </c>
      <c r="D22" s="128" t="s">
        <v>678</v>
      </c>
      <c r="E22" s="128" t="s">
        <v>682</v>
      </c>
      <c r="F22" s="129">
        <v>35605</v>
      </c>
      <c r="G22" s="130" t="s">
        <v>683</v>
      </c>
      <c r="H22" s="128" t="s">
        <v>362</v>
      </c>
      <c r="I22" s="128" t="s">
        <v>362</v>
      </c>
      <c r="J22" s="131" t="s">
        <v>73</v>
      </c>
      <c r="K22" s="132">
        <v>110000</v>
      </c>
      <c r="L22" s="128" t="s">
        <v>362</v>
      </c>
      <c r="M22" s="128" t="s">
        <v>362</v>
      </c>
      <c r="N22" s="133" t="str">
        <f t="shared" ref="N22:N85" si="0">+M22</f>
        <v>N/A</v>
      </c>
      <c r="O22" s="132">
        <v>0</v>
      </c>
      <c r="P22" s="134">
        <f t="shared" ref="P22:P85" si="1">+O22</f>
        <v>0</v>
      </c>
      <c r="Q22" s="135">
        <f t="shared" ref="Q22:Q85" si="2">+K22-P22</f>
        <v>110000</v>
      </c>
    </row>
    <row r="23" spans="2:17" s="102" customFormat="1" ht="24">
      <c r="B23" s="126" t="s">
        <v>684</v>
      </c>
      <c r="C23" s="127" t="s">
        <v>685</v>
      </c>
      <c r="D23" s="128" t="s">
        <v>678</v>
      </c>
      <c r="E23" s="128" t="s">
        <v>682</v>
      </c>
      <c r="F23" s="129">
        <v>36076</v>
      </c>
      <c r="G23" s="130" t="s">
        <v>683</v>
      </c>
      <c r="H23" s="128" t="s">
        <v>362</v>
      </c>
      <c r="I23" s="128" t="s">
        <v>362</v>
      </c>
      <c r="J23" s="131" t="s">
        <v>73</v>
      </c>
      <c r="K23" s="132">
        <v>850000</v>
      </c>
      <c r="L23" s="128" t="s">
        <v>362</v>
      </c>
      <c r="M23" s="128" t="s">
        <v>362</v>
      </c>
      <c r="N23" s="133" t="str">
        <f t="shared" si="0"/>
        <v>N/A</v>
      </c>
      <c r="O23" s="132">
        <v>0</v>
      </c>
      <c r="P23" s="134">
        <f t="shared" si="1"/>
        <v>0</v>
      </c>
      <c r="Q23" s="135">
        <f t="shared" si="2"/>
        <v>850000</v>
      </c>
    </row>
    <row r="24" spans="2:17" s="102" customFormat="1" ht="24">
      <c r="B24" s="126" t="s">
        <v>686</v>
      </c>
      <c r="C24" s="127" t="s">
        <v>687</v>
      </c>
      <c r="D24" s="128" t="s">
        <v>678</v>
      </c>
      <c r="E24" s="128" t="s">
        <v>688</v>
      </c>
      <c r="F24" s="129"/>
      <c r="G24" s="130" t="s">
        <v>683</v>
      </c>
      <c r="H24" s="128" t="s">
        <v>362</v>
      </c>
      <c r="I24" s="128" t="s">
        <v>362</v>
      </c>
      <c r="J24" s="131" t="s">
        <v>73</v>
      </c>
      <c r="K24" s="132">
        <v>75000</v>
      </c>
      <c r="L24" s="128" t="s">
        <v>362</v>
      </c>
      <c r="M24" s="128" t="s">
        <v>362</v>
      </c>
      <c r="N24" s="133" t="str">
        <f t="shared" si="0"/>
        <v>N/A</v>
      </c>
      <c r="O24" s="132">
        <v>0</v>
      </c>
      <c r="P24" s="134">
        <f t="shared" si="1"/>
        <v>0</v>
      </c>
      <c r="Q24" s="135">
        <f t="shared" si="2"/>
        <v>75000</v>
      </c>
    </row>
    <row r="25" spans="2:17" s="102" customFormat="1" ht="24">
      <c r="B25" s="126" t="s">
        <v>689</v>
      </c>
      <c r="C25" s="127" t="s">
        <v>690</v>
      </c>
      <c r="D25" s="128" t="s">
        <v>678</v>
      </c>
      <c r="E25" s="128" t="s">
        <v>691</v>
      </c>
      <c r="F25" s="129">
        <v>41807</v>
      </c>
      <c r="G25" s="130" t="s">
        <v>683</v>
      </c>
      <c r="H25" s="128" t="s">
        <v>362</v>
      </c>
      <c r="I25" s="128" t="s">
        <v>362</v>
      </c>
      <c r="J25" s="131" t="s">
        <v>73</v>
      </c>
      <c r="K25" s="132">
        <v>474287</v>
      </c>
      <c r="L25" s="128" t="s">
        <v>362</v>
      </c>
      <c r="M25" s="128" t="s">
        <v>362</v>
      </c>
      <c r="N25" s="133" t="str">
        <f t="shared" si="0"/>
        <v>N/A</v>
      </c>
      <c r="O25" s="132">
        <v>0</v>
      </c>
      <c r="P25" s="134">
        <f t="shared" si="1"/>
        <v>0</v>
      </c>
      <c r="Q25" s="135">
        <f t="shared" si="2"/>
        <v>474287</v>
      </c>
    </row>
    <row r="26" spans="2:17" s="102" customFormat="1" ht="36">
      <c r="B26" s="126" t="s">
        <v>692</v>
      </c>
      <c r="C26" s="127" t="s">
        <v>693</v>
      </c>
      <c r="D26" s="128" t="s">
        <v>678</v>
      </c>
      <c r="E26" s="128" t="s">
        <v>682</v>
      </c>
      <c r="F26" s="129">
        <v>36567</v>
      </c>
      <c r="G26" s="130" t="s">
        <v>683</v>
      </c>
      <c r="H26" s="128" t="s">
        <v>362</v>
      </c>
      <c r="I26" s="128" t="s">
        <v>362</v>
      </c>
      <c r="J26" s="131" t="s">
        <v>73</v>
      </c>
      <c r="K26" s="132">
        <v>4000000</v>
      </c>
      <c r="L26" s="128" t="s">
        <v>362</v>
      </c>
      <c r="M26" s="128" t="s">
        <v>362</v>
      </c>
      <c r="N26" s="133" t="str">
        <f t="shared" si="0"/>
        <v>N/A</v>
      </c>
      <c r="O26" s="132">
        <v>0</v>
      </c>
      <c r="P26" s="134">
        <f t="shared" si="1"/>
        <v>0</v>
      </c>
      <c r="Q26" s="135">
        <f t="shared" si="2"/>
        <v>4000000</v>
      </c>
    </row>
    <row r="27" spans="2:17" s="102" customFormat="1" ht="24">
      <c r="B27" s="126" t="s">
        <v>694</v>
      </c>
      <c r="C27" s="127" t="s">
        <v>695</v>
      </c>
      <c r="D27" s="128" t="s">
        <v>678</v>
      </c>
      <c r="E27" s="128" t="s">
        <v>696</v>
      </c>
      <c r="F27" s="129"/>
      <c r="G27" s="130" t="s">
        <v>683</v>
      </c>
      <c r="H27" s="128" t="s">
        <v>362</v>
      </c>
      <c r="I27" s="128" t="s">
        <v>362</v>
      </c>
      <c r="J27" s="131" t="s">
        <v>73</v>
      </c>
      <c r="K27" s="132">
        <v>150000</v>
      </c>
      <c r="L27" s="128" t="s">
        <v>362</v>
      </c>
      <c r="M27" s="128" t="s">
        <v>362</v>
      </c>
      <c r="N27" s="133" t="str">
        <f t="shared" si="0"/>
        <v>N/A</v>
      </c>
      <c r="O27" s="132">
        <v>0</v>
      </c>
      <c r="P27" s="134">
        <f t="shared" si="1"/>
        <v>0</v>
      </c>
      <c r="Q27" s="135">
        <f t="shared" si="2"/>
        <v>150000</v>
      </c>
    </row>
    <row r="28" spans="2:17" s="102" customFormat="1" ht="24">
      <c r="B28" s="126" t="s">
        <v>697</v>
      </c>
      <c r="C28" s="127" t="s">
        <v>698</v>
      </c>
      <c r="D28" s="128" t="s">
        <v>678</v>
      </c>
      <c r="E28" s="128" t="s">
        <v>696</v>
      </c>
      <c r="F28" s="129">
        <v>39540</v>
      </c>
      <c r="G28" s="130" t="s">
        <v>683</v>
      </c>
      <c r="H28" s="128" t="s">
        <v>362</v>
      </c>
      <c r="I28" s="128" t="s">
        <v>362</v>
      </c>
      <c r="J28" s="131" t="s">
        <v>73</v>
      </c>
      <c r="K28" s="132">
        <v>8349088</v>
      </c>
      <c r="L28" s="128" t="s">
        <v>362</v>
      </c>
      <c r="M28" s="128" t="s">
        <v>362</v>
      </c>
      <c r="N28" s="133" t="str">
        <f t="shared" si="0"/>
        <v>N/A</v>
      </c>
      <c r="O28" s="132">
        <v>0</v>
      </c>
      <c r="P28" s="134">
        <f t="shared" si="1"/>
        <v>0</v>
      </c>
      <c r="Q28" s="135">
        <f t="shared" si="2"/>
        <v>8349088</v>
      </c>
    </row>
    <row r="29" spans="2:17" s="102" customFormat="1" ht="36">
      <c r="B29" s="126" t="s">
        <v>699</v>
      </c>
      <c r="C29" s="127" t="s">
        <v>700</v>
      </c>
      <c r="D29" s="128" t="s">
        <v>678</v>
      </c>
      <c r="E29" s="128" t="s">
        <v>696</v>
      </c>
      <c r="F29" s="129">
        <v>40736</v>
      </c>
      <c r="G29" s="130" t="s">
        <v>683</v>
      </c>
      <c r="H29" s="128" t="s">
        <v>362</v>
      </c>
      <c r="I29" s="128" t="s">
        <v>362</v>
      </c>
      <c r="J29" s="131" t="s">
        <v>73</v>
      </c>
      <c r="K29" s="132">
        <v>1842990</v>
      </c>
      <c r="L29" s="128" t="s">
        <v>362</v>
      </c>
      <c r="M29" s="128" t="s">
        <v>362</v>
      </c>
      <c r="N29" s="133" t="str">
        <f t="shared" si="0"/>
        <v>N/A</v>
      </c>
      <c r="O29" s="132">
        <v>0</v>
      </c>
      <c r="P29" s="134">
        <f t="shared" si="1"/>
        <v>0</v>
      </c>
      <c r="Q29" s="135">
        <f t="shared" si="2"/>
        <v>1842990</v>
      </c>
    </row>
    <row r="30" spans="2:17" s="102" customFormat="1">
      <c r="B30" s="126" t="s">
        <v>701</v>
      </c>
      <c r="C30" s="127" t="s">
        <v>702</v>
      </c>
      <c r="D30" s="128" t="s">
        <v>678</v>
      </c>
      <c r="E30" s="128" t="s">
        <v>696</v>
      </c>
      <c r="F30" s="129">
        <v>38138</v>
      </c>
      <c r="G30" s="130" t="s">
        <v>683</v>
      </c>
      <c r="H30" s="128" t="s">
        <v>362</v>
      </c>
      <c r="I30" s="128" t="s">
        <v>362</v>
      </c>
      <c r="J30" s="131" t="s">
        <v>73</v>
      </c>
      <c r="K30" s="132">
        <v>40000</v>
      </c>
      <c r="L30" s="128" t="s">
        <v>362</v>
      </c>
      <c r="M30" s="128" t="s">
        <v>362</v>
      </c>
      <c r="N30" s="133" t="str">
        <f t="shared" si="0"/>
        <v>N/A</v>
      </c>
      <c r="O30" s="132">
        <v>0</v>
      </c>
      <c r="P30" s="134">
        <f t="shared" si="1"/>
        <v>0</v>
      </c>
      <c r="Q30" s="135">
        <f t="shared" si="2"/>
        <v>40000</v>
      </c>
    </row>
    <row r="31" spans="2:17" s="102" customFormat="1" ht="24">
      <c r="B31" s="126" t="s">
        <v>703</v>
      </c>
      <c r="C31" s="127" t="s">
        <v>704</v>
      </c>
      <c r="D31" s="128" t="s">
        <v>678</v>
      </c>
      <c r="E31" s="128" t="s">
        <v>682</v>
      </c>
      <c r="F31" s="129">
        <v>39358</v>
      </c>
      <c r="G31" s="130" t="s">
        <v>683</v>
      </c>
      <c r="H31" s="128" t="s">
        <v>362</v>
      </c>
      <c r="I31" s="128" t="s">
        <v>362</v>
      </c>
      <c r="J31" s="131" t="s">
        <v>73</v>
      </c>
      <c r="K31" s="132">
        <v>15000</v>
      </c>
      <c r="L31" s="128" t="s">
        <v>362</v>
      </c>
      <c r="M31" s="128" t="s">
        <v>362</v>
      </c>
      <c r="N31" s="133" t="str">
        <f t="shared" si="0"/>
        <v>N/A</v>
      </c>
      <c r="O31" s="132">
        <v>0</v>
      </c>
      <c r="P31" s="134">
        <f t="shared" si="1"/>
        <v>0</v>
      </c>
      <c r="Q31" s="135">
        <f t="shared" si="2"/>
        <v>15000</v>
      </c>
    </row>
    <row r="32" spans="2:17" s="102" customFormat="1" ht="24">
      <c r="B32" s="126" t="s">
        <v>705</v>
      </c>
      <c r="C32" s="127" t="s">
        <v>706</v>
      </c>
      <c r="D32" s="128" t="s">
        <v>678</v>
      </c>
      <c r="E32" s="128" t="s">
        <v>682</v>
      </c>
      <c r="F32" s="129">
        <v>38896</v>
      </c>
      <c r="G32" s="130" t="s">
        <v>683</v>
      </c>
      <c r="H32" s="128" t="s">
        <v>362</v>
      </c>
      <c r="I32" s="128" t="s">
        <v>362</v>
      </c>
      <c r="J32" s="131" t="s">
        <v>73</v>
      </c>
      <c r="K32" s="132">
        <v>130000</v>
      </c>
      <c r="L32" s="128" t="s">
        <v>362</v>
      </c>
      <c r="M32" s="128" t="s">
        <v>362</v>
      </c>
      <c r="N32" s="133" t="str">
        <f t="shared" si="0"/>
        <v>N/A</v>
      </c>
      <c r="O32" s="132">
        <v>0</v>
      </c>
      <c r="P32" s="134">
        <f t="shared" si="1"/>
        <v>0</v>
      </c>
      <c r="Q32" s="135">
        <f t="shared" si="2"/>
        <v>130000</v>
      </c>
    </row>
    <row r="33" spans="2:17" s="102" customFormat="1" ht="24">
      <c r="B33" s="126" t="s">
        <v>707</v>
      </c>
      <c r="C33" s="127" t="s">
        <v>708</v>
      </c>
      <c r="D33" s="128" t="s">
        <v>678</v>
      </c>
      <c r="E33" s="128" t="s">
        <v>682</v>
      </c>
      <c r="F33" s="129">
        <v>38995</v>
      </c>
      <c r="G33" s="130" t="s">
        <v>683</v>
      </c>
      <c r="H33" s="128" t="s">
        <v>362</v>
      </c>
      <c r="I33" s="128" t="s">
        <v>362</v>
      </c>
      <c r="J33" s="131" t="s">
        <v>73</v>
      </c>
      <c r="K33" s="132">
        <v>250000</v>
      </c>
      <c r="L33" s="128" t="s">
        <v>362</v>
      </c>
      <c r="M33" s="128" t="s">
        <v>362</v>
      </c>
      <c r="N33" s="133" t="str">
        <f t="shared" si="0"/>
        <v>N/A</v>
      </c>
      <c r="O33" s="132">
        <v>0</v>
      </c>
      <c r="P33" s="134">
        <f t="shared" si="1"/>
        <v>0</v>
      </c>
      <c r="Q33" s="135">
        <f t="shared" si="2"/>
        <v>250000</v>
      </c>
    </row>
    <row r="34" spans="2:17" s="102" customFormat="1" ht="24">
      <c r="B34" s="126" t="s">
        <v>709</v>
      </c>
      <c r="C34" s="127" t="s">
        <v>710</v>
      </c>
      <c r="D34" s="128" t="s">
        <v>678</v>
      </c>
      <c r="E34" s="128" t="s">
        <v>696</v>
      </c>
      <c r="F34" s="129">
        <v>34551</v>
      </c>
      <c r="G34" s="130" t="s">
        <v>683</v>
      </c>
      <c r="H34" s="128" t="s">
        <v>362</v>
      </c>
      <c r="I34" s="128" t="s">
        <v>362</v>
      </c>
      <c r="J34" s="131" t="s">
        <v>73</v>
      </c>
      <c r="K34" s="132">
        <v>40000</v>
      </c>
      <c r="L34" s="128" t="s">
        <v>362</v>
      </c>
      <c r="M34" s="128" t="s">
        <v>362</v>
      </c>
      <c r="N34" s="133" t="str">
        <f t="shared" si="0"/>
        <v>N/A</v>
      </c>
      <c r="O34" s="132">
        <v>0</v>
      </c>
      <c r="P34" s="134">
        <f t="shared" si="1"/>
        <v>0</v>
      </c>
      <c r="Q34" s="135">
        <f t="shared" si="2"/>
        <v>40000</v>
      </c>
    </row>
    <row r="35" spans="2:17" s="102" customFormat="1" ht="24">
      <c r="B35" s="126" t="s">
        <v>711</v>
      </c>
      <c r="C35" s="127" t="s">
        <v>712</v>
      </c>
      <c r="D35" s="128" t="s">
        <v>678</v>
      </c>
      <c r="E35" s="128" t="s">
        <v>713</v>
      </c>
      <c r="F35" s="129">
        <v>41584</v>
      </c>
      <c r="G35" s="130" t="s">
        <v>683</v>
      </c>
      <c r="H35" s="128" t="s">
        <v>362</v>
      </c>
      <c r="I35" s="128" t="s">
        <v>362</v>
      </c>
      <c r="J35" s="131" t="s">
        <v>73</v>
      </c>
      <c r="K35" s="132">
        <v>250000</v>
      </c>
      <c r="L35" s="128" t="s">
        <v>362</v>
      </c>
      <c r="M35" s="128" t="s">
        <v>362</v>
      </c>
      <c r="N35" s="133" t="str">
        <f t="shared" si="0"/>
        <v>N/A</v>
      </c>
      <c r="O35" s="132">
        <v>0</v>
      </c>
      <c r="P35" s="134">
        <f t="shared" si="1"/>
        <v>0</v>
      </c>
      <c r="Q35" s="135">
        <f t="shared" si="2"/>
        <v>250000</v>
      </c>
    </row>
    <row r="36" spans="2:17" s="102" customFormat="1" ht="24">
      <c r="B36" s="126" t="s">
        <v>714</v>
      </c>
      <c r="C36" s="127" t="s">
        <v>715</v>
      </c>
      <c r="D36" s="128" t="s">
        <v>678</v>
      </c>
      <c r="E36" s="136" t="s">
        <v>716</v>
      </c>
      <c r="F36" s="137">
        <v>41918</v>
      </c>
      <c r="G36" s="130" t="s">
        <v>683</v>
      </c>
      <c r="H36" s="128" t="s">
        <v>362</v>
      </c>
      <c r="I36" s="128" t="s">
        <v>362</v>
      </c>
      <c r="J36" s="131" t="s">
        <v>73</v>
      </c>
      <c r="K36" s="132">
        <v>1909320</v>
      </c>
      <c r="L36" s="128" t="s">
        <v>362</v>
      </c>
      <c r="M36" s="128" t="s">
        <v>362</v>
      </c>
      <c r="N36" s="133" t="str">
        <f t="shared" si="0"/>
        <v>N/A</v>
      </c>
      <c r="O36" s="132">
        <v>0</v>
      </c>
      <c r="P36" s="134">
        <f t="shared" si="1"/>
        <v>0</v>
      </c>
      <c r="Q36" s="135">
        <f t="shared" si="2"/>
        <v>1909320</v>
      </c>
    </row>
    <row r="37" spans="2:17" s="102" customFormat="1">
      <c r="B37" s="126" t="s">
        <v>717</v>
      </c>
      <c r="C37" s="127" t="s">
        <v>718</v>
      </c>
      <c r="D37" s="128" t="s">
        <v>678</v>
      </c>
      <c r="E37" s="128" t="s">
        <v>716</v>
      </c>
      <c r="F37" s="129">
        <v>41807</v>
      </c>
      <c r="G37" s="130" t="s">
        <v>683</v>
      </c>
      <c r="H37" s="128" t="s">
        <v>362</v>
      </c>
      <c r="I37" s="128" t="s">
        <v>362</v>
      </c>
      <c r="J37" s="131" t="s">
        <v>73</v>
      </c>
      <c r="K37" s="132">
        <v>7442662.5</v>
      </c>
      <c r="L37" s="128" t="s">
        <v>362</v>
      </c>
      <c r="M37" s="128" t="s">
        <v>362</v>
      </c>
      <c r="N37" s="133" t="str">
        <f t="shared" si="0"/>
        <v>N/A</v>
      </c>
      <c r="O37" s="132">
        <v>0</v>
      </c>
      <c r="P37" s="134">
        <f t="shared" si="1"/>
        <v>0</v>
      </c>
      <c r="Q37" s="135">
        <f t="shared" si="2"/>
        <v>7442662.5</v>
      </c>
    </row>
    <row r="38" spans="2:17" s="102" customFormat="1" ht="24">
      <c r="B38" s="138" t="s">
        <v>719</v>
      </c>
      <c r="C38" s="139" t="s">
        <v>720</v>
      </c>
      <c r="D38" s="136" t="s">
        <v>678</v>
      </c>
      <c r="E38" s="136"/>
      <c r="F38" s="137"/>
      <c r="G38" s="140" t="s">
        <v>683</v>
      </c>
      <c r="H38" s="136" t="s">
        <v>362</v>
      </c>
      <c r="I38" s="136" t="s">
        <v>362</v>
      </c>
      <c r="J38" s="141"/>
      <c r="K38" s="142">
        <v>1081080</v>
      </c>
      <c r="L38" s="136" t="s">
        <v>362</v>
      </c>
      <c r="M38" s="136" t="s">
        <v>362</v>
      </c>
      <c r="N38" s="143" t="str">
        <f t="shared" si="0"/>
        <v>N/A</v>
      </c>
      <c r="O38" s="142">
        <v>0</v>
      </c>
      <c r="P38" s="144">
        <f t="shared" si="1"/>
        <v>0</v>
      </c>
      <c r="Q38" s="135">
        <f t="shared" si="2"/>
        <v>1081080</v>
      </c>
    </row>
    <row r="39" spans="2:17" s="102" customFormat="1">
      <c r="B39" s="138" t="s">
        <v>721</v>
      </c>
      <c r="C39" s="139" t="s">
        <v>722</v>
      </c>
      <c r="D39" s="136" t="s">
        <v>678</v>
      </c>
      <c r="E39" s="136"/>
      <c r="F39" s="137"/>
      <c r="G39" s="140" t="s">
        <v>683</v>
      </c>
      <c r="H39" s="136" t="s">
        <v>362</v>
      </c>
      <c r="I39" s="136" t="s">
        <v>362</v>
      </c>
      <c r="J39" s="141"/>
      <c r="K39" s="142">
        <v>2699568</v>
      </c>
      <c r="L39" s="136" t="s">
        <v>362</v>
      </c>
      <c r="M39" s="136" t="s">
        <v>362</v>
      </c>
      <c r="N39" s="143" t="str">
        <f t="shared" si="0"/>
        <v>N/A</v>
      </c>
      <c r="O39" s="142">
        <v>0</v>
      </c>
      <c r="P39" s="144">
        <f t="shared" si="1"/>
        <v>0</v>
      </c>
      <c r="Q39" s="135">
        <f t="shared" si="2"/>
        <v>2699568</v>
      </c>
    </row>
    <row r="40" spans="2:17" s="102" customFormat="1">
      <c r="B40" s="138" t="s">
        <v>723</v>
      </c>
      <c r="C40" s="139" t="s">
        <v>724</v>
      </c>
      <c r="D40" s="136" t="s">
        <v>678</v>
      </c>
      <c r="E40" s="136" t="s">
        <v>716</v>
      </c>
      <c r="F40" s="137">
        <v>41807</v>
      </c>
      <c r="G40" s="140" t="s">
        <v>683</v>
      </c>
      <c r="H40" s="136" t="s">
        <v>362</v>
      </c>
      <c r="I40" s="136" t="s">
        <v>362</v>
      </c>
      <c r="J40" s="141" t="s">
        <v>73</v>
      </c>
      <c r="K40" s="142">
        <v>5167125</v>
      </c>
      <c r="L40" s="136" t="s">
        <v>362</v>
      </c>
      <c r="M40" s="136" t="s">
        <v>362</v>
      </c>
      <c r="N40" s="143" t="str">
        <f t="shared" si="0"/>
        <v>N/A</v>
      </c>
      <c r="O40" s="142">
        <v>0</v>
      </c>
      <c r="P40" s="144">
        <f t="shared" si="1"/>
        <v>0</v>
      </c>
      <c r="Q40" s="135">
        <f t="shared" si="2"/>
        <v>5167125</v>
      </c>
    </row>
    <row r="41" spans="2:17" s="102" customFormat="1" ht="24">
      <c r="B41" s="138" t="s">
        <v>725</v>
      </c>
      <c r="C41" s="139" t="s">
        <v>726</v>
      </c>
      <c r="D41" s="136" t="s">
        <v>678</v>
      </c>
      <c r="E41" s="136"/>
      <c r="F41" s="137"/>
      <c r="G41" s="140" t="s">
        <v>683</v>
      </c>
      <c r="H41" s="136" t="s">
        <v>362</v>
      </c>
      <c r="I41" s="136" t="s">
        <v>362</v>
      </c>
      <c r="J41" s="141"/>
      <c r="K41" s="142">
        <v>1323630</v>
      </c>
      <c r="L41" s="136" t="s">
        <v>362</v>
      </c>
      <c r="M41" s="136" t="s">
        <v>362</v>
      </c>
      <c r="N41" s="143" t="str">
        <f t="shared" si="0"/>
        <v>N/A</v>
      </c>
      <c r="O41" s="142">
        <v>0</v>
      </c>
      <c r="P41" s="144">
        <f t="shared" si="1"/>
        <v>0</v>
      </c>
      <c r="Q41" s="135">
        <f t="shared" si="2"/>
        <v>1323630</v>
      </c>
    </row>
    <row r="42" spans="2:17" s="102" customFormat="1" ht="24">
      <c r="B42" s="138" t="s">
        <v>727</v>
      </c>
      <c r="C42" s="139" t="s">
        <v>728</v>
      </c>
      <c r="D42" s="136" t="s">
        <v>678</v>
      </c>
      <c r="E42" s="136" t="s">
        <v>729</v>
      </c>
      <c r="F42" s="136">
        <v>2002</v>
      </c>
      <c r="G42" s="140" t="s">
        <v>683</v>
      </c>
      <c r="H42" s="136" t="s">
        <v>362</v>
      </c>
      <c r="I42" s="136" t="s">
        <v>362</v>
      </c>
      <c r="J42" s="141" t="s">
        <v>75</v>
      </c>
      <c r="K42" s="142">
        <v>913320</v>
      </c>
      <c r="L42" s="136" t="s">
        <v>362</v>
      </c>
      <c r="M42" s="136" t="s">
        <v>362</v>
      </c>
      <c r="N42" s="143" t="str">
        <f t="shared" si="0"/>
        <v>N/A</v>
      </c>
      <c r="O42" s="142">
        <v>0</v>
      </c>
      <c r="P42" s="144">
        <f t="shared" si="1"/>
        <v>0</v>
      </c>
      <c r="Q42" s="135">
        <f t="shared" si="2"/>
        <v>913320</v>
      </c>
    </row>
    <row r="43" spans="2:17" s="102" customFormat="1" ht="36">
      <c r="B43" s="138" t="s">
        <v>730</v>
      </c>
      <c r="C43" s="139" t="s">
        <v>731</v>
      </c>
      <c r="D43" s="136" t="s">
        <v>678</v>
      </c>
      <c r="E43" s="136" t="s">
        <v>729</v>
      </c>
      <c r="F43" s="136">
        <v>1992</v>
      </c>
      <c r="G43" s="140" t="s">
        <v>683</v>
      </c>
      <c r="H43" s="136" t="s">
        <v>362</v>
      </c>
      <c r="I43" s="136" t="s">
        <v>362</v>
      </c>
      <c r="J43" s="141" t="s">
        <v>75</v>
      </c>
      <c r="K43" s="142">
        <v>652266</v>
      </c>
      <c r="L43" s="136" t="s">
        <v>362</v>
      </c>
      <c r="M43" s="136" t="s">
        <v>362</v>
      </c>
      <c r="N43" s="143" t="str">
        <f t="shared" si="0"/>
        <v>N/A</v>
      </c>
      <c r="O43" s="142">
        <v>0</v>
      </c>
      <c r="P43" s="144">
        <f t="shared" si="1"/>
        <v>0</v>
      </c>
      <c r="Q43" s="135">
        <f t="shared" si="2"/>
        <v>652266</v>
      </c>
    </row>
    <row r="44" spans="2:17" s="102" customFormat="1" ht="36">
      <c r="B44" s="138" t="s">
        <v>732</v>
      </c>
      <c r="C44" s="139" t="s">
        <v>733</v>
      </c>
      <c r="D44" s="136" t="s">
        <v>678</v>
      </c>
      <c r="E44" s="136" t="s">
        <v>729</v>
      </c>
      <c r="F44" s="136">
        <v>1996</v>
      </c>
      <c r="G44" s="140" t="s">
        <v>683</v>
      </c>
      <c r="H44" s="136" t="s">
        <v>362</v>
      </c>
      <c r="I44" s="136" t="s">
        <v>362</v>
      </c>
      <c r="J44" s="141" t="s">
        <v>75</v>
      </c>
      <c r="K44" s="142">
        <v>146302.5</v>
      </c>
      <c r="L44" s="136" t="s">
        <v>362</v>
      </c>
      <c r="M44" s="136" t="s">
        <v>362</v>
      </c>
      <c r="N44" s="143" t="str">
        <f t="shared" si="0"/>
        <v>N/A</v>
      </c>
      <c r="O44" s="142">
        <v>0</v>
      </c>
      <c r="P44" s="144">
        <f t="shared" si="1"/>
        <v>0</v>
      </c>
      <c r="Q44" s="135">
        <f t="shared" si="2"/>
        <v>146302.5</v>
      </c>
    </row>
    <row r="45" spans="2:17" s="102" customFormat="1" ht="36">
      <c r="B45" s="138" t="s">
        <v>734</v>
      </c>
      <c r="C45" s="139" t="s">
        <v>735</v>
      </c>
      <c r="D45" s="136" t="s">
        <v>678</v>
      </c>
      <c r="E45" s="136" t="s">
        <v>729</v>
      </c>
      <c r="F45" s="136">
        <v>1995</v>
      </c>
      <c r="G45" s="140" t="s">
        <v>683</v>
      </c>
      <c r="H45" s="136" t="s">
        <v>362</v>
      </c>
      <c r="I45" s="136" t="s">
        <v>362</v>
      </c>
      <c r="J45" s="141" t="s">
        <v>75</v>
      </c>
      <c r="K45" s="142">
        <v>306615</v>
      </c>
      <c r="L45" s="136" t="s">
        <v>362</v>
      </c>
      <c r="M45" s="136" t="s">
        <v>362</v>
      </c>
      <c r="N45" s="143" t="str">
        <f t="shared" si="0"/>
        <v>N/A</v>
      </c>
      <c r="O45" s="142">
        <v>0</v>
      </c>
      <c r="P45" s="144">
        <f t="shared" si="1"/>
        <v>0</v>
      </c>
      <c r="Q45" s="135">
        <f t="shared" si="2"/>
        <v>306615</v>
      </c>
    </row>
    <row r="46" spans="2:17" s="102" customFormat="1" ht="36">
      <c r="B46" s="138" t="s">
        <v>736</v>
      </c>
      <c r="C46" s="139" t="s">
        <v>737</v>
      </c>
      <c r="D46" s="136" t="s">
        <v>678</v>
      </c>
      <c r="E46" s="136" t="s">
        <v>729</v>
      </c>
      <c r="F46" s="136">
        <v>1999</v>
      </c>
      <c r="G46" s="140" t="s">
        <v>683</v>
      </c>
      <c r="H46" s="136" t="s">
        <v>362</v>
      </c>
      <c r="I46" s="136" t="s">
        <v>362</v>
      </c>
      <c r="J46" s="141" t="s">
        <v>75</v>
      </c>
      <c r="K46" s="142">
        <v>139575</v>
      </c>
      <c r="L46" s="136" t="s">
        <v>362</v>
      </c>
      <c r="M46" s="136" t="s">
        <v>362</v>
      </c>
      <c r="N46" s="143" t="str">
        <f t="shared" si="0"/>
        <v>N/A</v>
      </c>
      <c r="O46" s="142">
        <v>0</v>
      </c>
      <c r="P46" s="144">
        <f t="shared" si="1"/>
        <v>0</v>
      </c>
      <c r="Q46" s="135">
        <f t="shared" si="2"/>
        <v>139575</v>
      </c>
    </row>
    <row r="47" spans="2:17" s="102" customFormat="1" ht="36">
      <c r="B47" s="138" t="s">
        <v>738</v>
      </c>
      <c r="C47" s="139" t="s">
        <v>739</v>
      </c>
      <c r="D47" s="136" t="s">
        <v>678</v>
      </c>
      <c r="E47" s="136" t="s">
        <v>729</v>
      </c>
      <c r="F47" s="136">
        <v>2002</v>
      </c>
      <c r="G47" s="140" t="s">
        <v>683</v>
      </c>
      <c r="H47" s="136" t="s">
        <v>362</v>
      </c>
      <c r="I47" s="136" t="s">
        <v>362</v>
      </c>
      <c r="J47" s="141" t="s">
        <v>75</v>
      </c>
      <c r="K47" s="142">
        <v>130425</v>
      </c>
      <c r="L47" s="136" t="s">
        <v>362</v>
      </c>
      <c r="M47" s="136" t="s">
        <v>362</v>
      </c>
      <c r="N47" s="143" t="str">
        <f t="shared" si="0"/>
        <v>N/A</v>
      </c>
      <c r="O47" s="142">
        <v>0</v>
      </c>
      <c r="P47" s="144">
        <f t="shared" si="1"/>
        <v>0</v>
      </c>
      <c r="Q47" s="135">
        <f t="shared" si="2"/>
        <v>130425</v>
      </c>
    </row>
    <row r="48" spans="2:17" s="102" customFormat="1" ht="36">
      <c r="B48" s="138" t="s">
        <v>740</v>
      </c>
      <c r="C48" s="139" t="s">
        <v>741</v>
      </c>
      <c r="D48" s="136" t="s">
        <v>678</v>
      </c>
      <c r="E48" s="136" t="s">
        <v>729</v>
      </c>
      <c r="F48" s="136">
        <v>2002</v>
      </c>
      <c r="G48" s="140" t="s">
        <v>683</v>
      </c>
      <c r="H48" s="136" t="s">
        <v>362</v>
      </c>
      <c r="I48" s="136" t="s">
        <v>362</v>
      </c>
      <c r="J48" s="141" t="s">
        <v>75</v>
      </c>
      <c r="K48" s="142">
        <v>926333.04</v>
      </c>
      <c r="L48" s="136" t="s">
        <v>362</v>
      </c>
      <c r="M48" s="136" t="s">
        <v>362</v>
      </c>
      <c r="N48" s="143" t="str">
        <f t="shared" si="0"/>
        <v>N/A</v>
      </c>
      <c r="O48" s="142">
        <v>0</v>
      </c>
      <c r="P48" s="144">
        <f t="shared" si="1"/>
        <v>0</v>
      </c>
      <c r="Q48" s="135">
        <f t="shared" si="2"/>
        <v>926333.04</v>
      </c>
    </row>
    <row r="49" spans="2:17" s="102" customFormat="1" ht="36">
      <c r="B49" s="138" t="s">
        <v>742</v>
      </c>
      <c r="C49" s="139" t="s">
        <v>743</v>
      </c>
      <c r="D49" s="136" t="s">
        <v>678</v>
      </c>
      <c r="E49" s="136" t="s">
        <v>729</v>
      </c>
      <c r="F49" s="136">
        <v>2007</v>
      </c>
      <c r="G49" s="140" t="s">
        <v>683</v>
      </c>
      <c r="H49" s="136" t="s">
        <v>362</v>
      </c>
      <c r="I49" s="136" t="s">
        <v>362</v>
      </c>
      <c r="J49" s="141" t="s">
        <v>75</v>
      </c>
      <c r="K49" s="142">
        <v>1418706</v>
      </c>
      <c r="L49" s="136" t="s">
        <v>362</v>
      </c>
      <c r="M49" s="136" t="s">
        <v>362</v>
      </c>
      <c r="N49" s="143" t="str">
        <f t="shared" si="0"/>
        <v>N/A</v>
      </c>
      <c r="O49" s="142">
        <v>0</v>
      </c>
      <c r="P49" s="144">
        <f t="shared" si="1"/>
        <v>0</v>
      </c>
      <c r="Q49" s="135">
        <f t="shared" si="2"/>
        <v>1418706</v>
      </c>
    </row>
    <row r="50" spans="2:17" s="102" customFormat="1" ht="36">
      <c r="B50" s="138" t="s">
        <v>744</v>
      </c>
      <c r="C50" s="139" t="s">
        <v>745</v>
      </c>
      <c r="D50" s="136" t="s">
        <v>678</v>
      </c>
      <c r="E50" s="136" t="s">
        <v>729</v>
      </c>
      <c r="F50" s="136">
        <v>1993</v>
      </c>
      <c r="G50" s="140" t="s">
        <v>683</v>
      </c>
      <c r="H50" s="136" t="s">
        <v>362</v>
      </c>
      <c r="I50" s="136" t="s">
        <v>362</v>
      </c>
      <c r="J50" s="141" t="s">
        <v>75</v>
      </c>
      <c r="K50" s="142">
        <v>667575</v>
      </c>
      <c r="L50" s="136" t="s">
        <v>362</v>
      </c>
      <c r="M50" s="136" t="s">
        <v>362</v>
      </c>
      <c r="N50" s="143" t="str">
        <f t="shared" si="0"/>
        <v>N/A</v>
      </c>
      <c r="O50" s="142">
        <v>0</v>
      </c>
      <c r="P50" s="144">
        <f t="shared" si="1"/>
        <v>0</v>
      </c>
      <c r="Q50" s="135">
        <f t="shared" si="2"/>
        <v>667575</v>
      </c>
    </row>
    <row r="51" spans="2:17" s="102" customFormat="1" ht="36">
      <c r="B51" s="138" t="s">
        <v>746</v>
      </c>
      <c r="C51" s="139" t="s">
        <v>747</v>
      </c>
      <c r="D51" s="136" t="s">
        <v>678</v>
      </c>
      <c r="E51" s="136" t="s">
        <v>729</v>
      </c>
      <c r="F51" s="136">
        <v>1993</v>
      </c>
      <c r="G51" s="140" t="s">
        <v>683</v>
      </c>
      <c r="H51" s="136" t="s">
        <v>362</v>
      </c>
      <c r="I51" s="136" t="s">
        <v>362</v>
      </c>
      <c r="J51" s="141" t="s">
        <v>75</v>
      </c>
      <c r="K51" s="142">
        <v>1023888</v>
      </c>
      <c r="L51" s="136" t="s">
        <v>362</v>
      </c>
      <c r="M51" s="136" t="s">
        <v>362</v>
      </c>
      <c r="N51" s="143" t="str">
        <f t="shared" si="0"/>
        <v>N/A</v>
      </c>
      <c r="O51" s="142">
        <v>0</v>
      </c>
      <c r="P51" s="144">
        <f t="shared" si="1"/>
        <v>0</v>
      </c>
      <c r="Q51" s="135">
        <f t="shared" si="2"/>
        <v>1023888</v>
      </c>
    </row>
    <row r="52" spans="2:17" s="102" customFormat="1" ht="36">
      <c r="B52" s="138" t="s">
        <v>748</v>
      </c>
      <c r="C52" s="139" t="s">
        <v>749</v>
      </c>
      <c r="D52" s="136" t="s">
        <v>678</v>
      </c>
      <c r="E52" s="136" t="s">
        <v>729</v>
      </c>
      <c r="F52" s="136">
        <v>2002</v>
      </c>
      <c r="G52" s="140" t="s">
        <v>683</v>
      </c>
      <c r="H52" s="136" t="s">
        <v>362</v>
      </c>
      <c r="I52" s="136" t="s">
        <v>362</v>
      </c>
      <c r="J52" s="141" t="s">
        <v>75</v>
      </c>
      <c r="K52" s="142">
        <v>262500</v>
      </c>
      <c r="L52" s="136" t="s">
        <v>362</v>
      </c>
      <c r="M52" s="136" t="s">
        <v>362</v>
      </c>
      <c r="N52" s="143" t="str">
        <f t="shared" si="0"/>
        <v>N/A</v>
      </c>
      <c r="O52" s="142">
        <v>0</v>
      </c>
      <c r="P52" s="144">
        <f t="shared" si="1"/>
        <v>0</v>
      </c>
      <c r="Q52" s="135">
        <f t="shared" si="2"/>
        <v>262500</v>
      </c>
    </row>
    <row r="53" spans="2:17" s="102" customFormat="1" ht="24">
      <c r="B53" s="138" t="s">
        <v>750</v>
      </c>
      <c r="C53" s="139" t="s">
        <v>751</v>
      </c>
      <c r="D53" s="136" t="s">
        <v>678</v>
      </c>
      <c r="E53" s="136" t="s">
        <v>682</v>
      </c>
      <c r="F53" s="137">
        <v>39191</v>
      </c>
      <c r="G53" s="140" t="s">
        <v>683</v>
      </c>
      <c r="H53" s="136" t="s">
        <v>362</v>
      </c>
      <c r="I53" s="136" t="s">
        <v>362</v>
      </c>
      <c r="J53" s="141" t="s">
        <v>73</v>
      </c>
      <c r="K53" s="142">
        <v>6342772.4299999997</v>
      </c>
      <c r="L53" s="136" t="s">
        <v>362</v>
      </c>
      <c r="M53" s="136" t="s">
        <v>362</v>
      </c>
      <c r="N53" s="143" t="str">
        <f t="shared" si="0"/>
        <v>N/A</v>
      </c>
      <c r="O53" s="142">
        <v>0</v>
      </c>
      <c r="P53" s="144">
        <f t="shared" si="1"/>
        <v>0</v>
      </c>
      <c r="Q53" s="135">
        <f t="shared" si="2"/>
        <v>6342772.4299999997</v>
      </c>
    </row>
    <row r="54" spans="2:17" s="102" customFormat="1" ht="36">
      <c r="B54" s="138" t="s">
        <v>752</v>
      </c>
      <c r="C54" s="139" t="s">
        <v>753</v>
      </c>
      <c r="D54" s="136" t="s">
        <v>678</v>
      </c>
      <c r="E54" s="136" t="s">
        <v>729</v>
      </c>
      <c r="F54" s="136">
        <v>2009</v>
      </c>
      <c r="G54" s="140" t="s">
        <v>683</v>
      </c>
      <c r="H54" s="136" t="s">
        <v>362</v>
      </c>
      <c r="I54" s="136" t="s">
        <v>362</v>
      </c>
      <c r="J54" s="141" t="s">
        <v>75</v>
      </c>
      <c r="K54" s="142">
        <v>3449140.59</v>
      </c>
      <c r="L54" s="136" t="s">
        <v>362</v>
      </c>
      <c r="M54" s="136" t="s">
        <v>362</v>
      </c>
      <c r="N54" s="143" t="str">
        <f t="shared" si="0"/>
        <v>N/A</v>
      </c>
      <c r="O54" s="142">
        <v>0</v>
      </c>
      <c r="P54" s="144">
        <f t="shared" si="1"/>
        <v>0</v>
      </c>
      <c r="Q54" s="135">
        <f t="shared" si="2"/>
        <v>3449140.59</v>
      </c>
    </row>
    <row r="55" spans="2:17" s="102" customFormat="1" ht="36">
      <c r="B55" s="138" t="s">
        <v>754</v>
      </c>
      <c r="C55" s="139" t="s">
        <v>755</v>
      </c>
      <c r="D55" s="136" t="s">
        <v>678</v>
      </c>
      <c r="E55" s="136" t="s">
        <v>729</v>
      </c>
      <c r="F55" s="136">
        <v>2009</v>
      </c>
      <c r="G55" s="140" t="s">
        <v>683</v>
      </c>
      <c r="H55" s="136" t="s">
        <v>362</v>
      </c>
      <c r="I55" s="136" t="s">
        <v>362</v>
      </c>
      <c r="J55" s="141" t="s">
        <v>75</v>
      </c>
      <c r="K55" s="142">
        <v>1529320.05</v>
      </c>
      <c r="L55" s="136" t="s">
        <v>362</v>
      </c>
      <c r="M55" s="136" t="s">
        <v>362</v>
      </c>
      <c r="N55" s="143" t="str">
        <f t="shared" si="0"/>
        <v>N/A</v>
      </c>
      <c r="O55" s="142">
        <v>0</v>
      </c>
      <c r="P55" s="144">
        <f t="shared" si="1"/>
        <v>0</v>
      </c>
      <c r="Q55" s="135">
        <f t="shared" si="2"/>
        <v>1529320.05</v>
      </c>
    </row>
    <row r="56" spans="2:17" s="102" customFormat="1" ht="36">
      <c r="B56" s="138" t="s">
        <v>756</v>
      </c>
      <c r="C56" s="139" t="s">
        <v>757</v>
      </c>
      <c r="D56" s="136" t="s">
        <v>678</v>
      </c>
      <c r="E56" s="136" t="s">
        <v>729</v>
      </c>
      <c r="F56" s="136">
        <v>2006</v>
      </c>
      <c r="G56" s="140" t="s">
        <v>683</v>
      </c>
      <c r="H56" s="136" t="s">
        <v>362</v>
      </c>
      <c r="I56" s="136" t="s">
        <v>362</v>
      </c>
      <c r="J56" s="141" t="s">
        <v>75</v>
      </c>
      <c r="K56" s="142">
        <v>727479.44</v>
      </c>
      <c r="L56" s="136" t="s">
        <v>362</v>
      </c>
      <c r="M56" s="136" t="s">
        <v>362</v>
      </c>
      <c r="N56" s="143" t="str">
        <f t="shared" si="0"/>
        <v>N/A</v>
      </c>
      <c r="O56" s="142">
        <v>0</v>
      </c>
      <c r="P56" s="144">
        <f t="shared" si="1"/>
        <v>0</v>
      </c>
      <c r="Q56" s="135">
        <f t="shared" si="2"/>
        <v>727479.44</v>
      </c>
    </row>
    <row r="57" spans="2:17" s="102" customFormat="1" ht="36">
      <c r="B57" s="138" t="s">
        <v>758</v>
      </c>
      <c r="C57" s="139" t="s">
        <v>759</v>
      </c>
      <c r="D57" s="136" t="s">
        <v>678</v>
      </c>
      <c r="E57" s="136" t="s">
        <v>729</v>
      </c>
      <c r="F57" s="136">
        <v>2007</v>
      </c>
      <c r="G57" s="140" t="s">
        <v>683</v>
      </c>
      <c r="H57" s="136" t="s">
        <v>362</v>
      </c>
      <c r="I57" s="136" t="s">
        <v>362</v>
      </c>
      <c r="J57" s="141" t="s">
        <v>75</v>
      </c>
      <c r="K57" s="142">
        <v>152000</v>
      </c>
      <c r="L57" s="136" t="s">
        <v>362</v>
      </c>
      <c r="M57" s="136" t="s">
        <v>362</v>
      </c>
      <c r="N57" s="143" t="str">
        <f t="shared" si="0"/>
        <v>N/A</v>
      </c>
      <c r="O57" s="142">
        <v>0</v>
      </c>
      <c r="P57" s="144">
        <f t="shared" si="1"/>
        <v>0</v>
      </c>
      <c r="Q57" s="135">
        <f t="shared" si="2"/>
        <v>152000</v>
      </c>
    </row>
    <row r="58" spans="2:17" s="102" customFormat="1" ht="36">
      <c r="B58" s="138" t="s">
        <v>760</v>
      </c>
      <c r="C58" s="139" t="s">
        <v>761</v>
      </c>
      <c r="D58" s="136" t="s">
        <v>678</v>
      </c>
      <c r="E58" s="136" t="s">
        <v>729</v>
      </c>
      <c r="F58" s="136">
        <v>2012</v>
      </c>
      <c r="G58" s="140" t="s">
        <v>683</v>
      </c>
      <c r="H58" s="136" t="s">
        <v>362</v>
      </c>
      <c r="I58" s="136" t="s">
        <v>362</v>
      </c>
      <c r="J58" s="141" t="s">
        <v>75</v>
      </c>
      <c r="K58" s="142">
        <v>1720829</v>
      </c>
      <c r="L58" s="136" t="s">
        <v>362</v>
      </c>
      <c r="M58" s="136" t="s">
        <v>362</v>
      </c>
      <c r="N58" s="143" t="str">
        <f t="shared" si="0"/>
        <v>N/A</v>
      </c>
      <c r="O58" s="142">
        <v>0</v>
      </c>
      <c r="P58" s="144">
        <f t="shared" si="1"/>
        <v>0</v>
      </c>
      <c r="Q58" s="135">
        <f t="shared" si="2"/>
        <v>1720829</v>
      </c>
    </row>
    <row r="59" spans="2:17" s="102" customFormat="1" ht="24">
      <c r="B59" s="138" t="s">
        <v>762</v>
      </c>
      <c r="C59" s="139" t="s">
        <v>763</v>
      </c>
      <c r="D59" s="136" t="s">
        <v>678</v>
      </c>
      <c r="E59" s="136" t="s">
        <v>682</v>
      </c>
      <c r="F59" s="137">
        <v>38350</v>
      </c>
      <c r="G59" s="140" t="s">
        <v>683</v>
      </c>
      <c r="H59" s="136" t="s">
        <v>362</v>
      </c>
      <c r="I59" s="136" t="s">
        <v>362</v>
      </c>
      <c r="J59" s="141" t="s">
        <v>73</v>
      </c>
      <c r="K59" s="142">
        <v>1770085</v>
      </c>
      <c r="L59" s="136" t="s">
        <v>362</v>
      </c>
      <c r="M59" s="136" t="s">
        <v>362</v>
      </c>
      <c r="N59" s="143" t="str">
        <f t="shared" si="0"/>
        <v>N/A</v>
      </c>
      <c r="O59" s="142">
        <v>0</v>
      </c>
      <c r="P59" s="144">
        <f t="shared" si="1"/>
        <v>0</v>
      </c>
      <c r="Q59" s="135">
        <f t="shared" si="2"/>
        <v>1770085</v>
      </c>
    </row>
    <row r="60" spans="2:17" s="102" customFormat="1" ht="36">
      <c r="B60" s="138" t="s">
        <v>764</v>
      </c>
      <c r="C60" s="139" t="s">
        <v>765</v>
      </c>
      <c r="D60" s="136" t="s">
        <v>678</v>
      </c>
      <c r="E60" s="136" t="s">
        <v>729</v>
      </c>
      <c r="F60" s="136">
        <v>2000</v>
      </c>
      <c r="G60" s="140" t="s">
        <v>683</v>
      </c>
      <c r="H60" s="136" t="s">
        <v>362</v>
      </c>
      <c r="I60" s="136" t="s">
        <v>362</v>
      </c>
      <c r="J60" s="141" t="s">
        <v>75</v>
      </c>
      <c r="K60" s="142">
        <v>350106</v>
      </c>
      <c r="L60" s="136" t="s">
        <v>362</v>
      </c>
      <c r="M60" s="136" t="s">
        <v>362</v>
      </c>
      <c r="N60" s="143" t="str">
        <f t="shared" si="0"/>
        <v>N/A</v>
      </c>
      <c r="O60" s="142">
        <v>0</v>
      </c>
      <c r="P60" s="144">
        <f t="shared" si="1"/>
        <v>0</v>
      </c>
      <c r="Q60" s="135">
        <f t="shared" si="2"/>
        <v>350106</v>
      </c>
    </row>
    <row r="61" spans="2:17" s="102" customFormat="1" ht="24">
      <c r="B61" s="138" t="s">
        <v>766</v>
      </c>
      <c r="C61" s="139" t="s">
        <v>767</v>
      </c>
      <c r="D61" s="136" t="s">
        <v>678</v>
      </c>
      <c r="E61" s="136" t="s">
        <v>729</v>
      </c>
      <c r="F61" s="136">
        <v>2016</v>
      </c>
      <c r="G61" s="140" t="s">
        <v>683</v>
      </c>
      <c r="H61" s="136" t="s">
        <v>362</v>
      </c>
      <c r="I61" s="136" t="s">
        <v>362</v>
      </c>
      <c r="J61" s="141" t="s">
        <v>75</v>
      </c>
      <c r="K61" s="142">
        <v>375188.25</v>
      </c>
      <c r="L61" s="136" t="s">
        <v>362</v>
      </c>
      <c r="M61" s="136" t="s">
        <v>362</v>
      </c>
      <c r="N61" s="143" t="str">
        <f t="shared" si="0"/>
        <v>N/A</v>
      </c>
      <c r="O61" s="142">
        <v>0</v>
      </c>
      <c r="P61" s="144">
        <f t="shared" si="1"/>
        <v>0</v>
      </c>
      <c r="Q61" s="135">
        <f t="shared" si="2"/>
        <v>375188.25</v>
      </c>
    </row>
    <row r="62" spans="2:17" s="102" customFormat="1" ht="24">
      <c r="B62" s="138" t="s">
        <v>768</v>
      </c>
      <c r="C62" s="139" t="s">
        <v>769</v>
      </c>
      <c r="D62" s="136" t="s">
        <v>678</v>
      </c>
      <c r="E62" s="136" t="s">
        <v>729</v>
      </c>
      <c r="F62" s="136">
        <v>2017</v>
      </c>
      <c r="G62" s="140" t="s">
        <v>683</v>
      </c>
      <c r="H62" s="136" t="s">
        <v>362</v>
      </c>
      <c r="I62" s="136" t="s">
        <v>362</v>
      </c>
      <c r="J62" s="141" t="s">
        <v>75</v>
      </c>
      <c r="K62" s="142">
        <v>862950.38</v>
      </c>
      <c r="L62" s="136" t="s">
        <v>362</v>
      </c>
      <c r="M62" s="136" t="s">
        <v>362</v>
      </c>
      <c r="N62" s="143" t="str">
        <f t="shared" si="0"/>
        <v>N/A</v>
      </c>
      <c r="O62" s="142">
        <v>0</v>
      </c>
      <c r="P62" s="144">
        <f t="shared" si="1"/>
        <v>0</v>
      </c>
      <c r="Q62" s="135">
        <f t="shared" si="2"/>
        <v>862950.38</v>
      </c>
    </row>
    <row r="63" spans="2:17" s="102" customFormat="1" ht="36">
      <c r="B63" s="138" t="s">
        <v>770</v>
      </c>
      <c r="C63" s="139" t="s">
        <v>771</v>
      </c>
      <c r="D63" s="136" t="s">
        <v>678</v>
      </c>
      <c r="E63" s="136" t="s">
        <v>729</v>
      </c>
      <c r="F63" s="136">
        <v>2014</v>
      </c>
      <c r="G63" s="140" t="s">
        <v>683</v>
      </c>
      <c r="H63" s="136" t="s">
        <v>362</v>
      </c>
      <c r="I63" s="136" t="s">
        <v>362</v>
      </c>
      <c r="J63" s="141" t="s">
        <v>75</v>
      </c>
      <c r="K63" s="142">
        <v>573090</v>
      </c>
      <c r="L63" s="136" t="s">
        <v>362</v>
      </c>
      <c r="M63" s="136" t="s">
        <v>362</v>
      </c>
      <c r="N63" s="143" t="str">
        <f t="shared" si="0"/>
        <v>N/A</v>
      </c>
      <c r="O63" s="142">
        <v>0</v>
      </c>
      <c r="P63" s="144">
        <f t="shared" si="1"/>
        <v>0</v>
      </c>
      <c r="Q63" s="135">
        <f t="shared" si="2"/>
        <v>573090</v>
      </c>
    </row>
    <row r="64" spans="2:17" s="102" customFormat="1" ht="36">
      <c r="B64" s="138" t="s">
        <v>772</v>
      </c>
      <c r="C64" s="139" t="s">
        <v>773</v>
      </c>
      <c r="D64" s="136" t="s">
        <v>678</v>
      </c>
      <c r="E64" s="136" t="s">
        <v>729</v>
      </c>
      <c r="F64" s="136">
        <v>2011</v>
      </c>
      <c r="G64" s="140" t="s">
        <v>683</v>
      </c>
      <c r="H64" s="136" t="s">
        <v>362</v>
      </c>
      <c r="I64" s="136" t="s">
        <v>362</v>
      </c>
      <c r="J64" s="141" t="s">
        <v>75</v>
      </c>
      <c r="K64" s="142">
        <v>777240</v>
      </c>
      <c r="L64" s="136" t="s">
        <v>362</v>
      </c>
      <c r="M64" s="136" t="s">
        <v>362</v>
      </c>
      <c r="N64" s="143" t="str">
        <f t="shared" si="0"/>
        <v>N/A</v>
      </c>
      <c r="O64" s="142">
        <v>0</v>
      </c>
      <c r="P64" s="144">
        <f t="shared" si="1"/>
        <v>0</v>
      </c>
      <c r="Q64" s="135">
        <f t="shared" si="2"/>
        <v>777240</v>
      </c>
    </row>
    <row r="65" spans="2:17" s="102" customFormat="1" ht="36">
      <c r="B65" s="138" t="s">
        <v>774</v>
      </c>
      <c r="C65" s="139" t="s">
        <v>775</v>
      </c>
      <c r="D65" s="136" t="s">
        <v>678</v>
      </c>
      <c r="E65" s="136" t="s">
        <v>729</v>
      </c>
      <c r="F65" s="136">
        <v>2010</v>
      </c>
      <c r="G65" s="140" t="s">
        <v>683</v>
      </c>
      <c r="H65" s="136" t="s">
        <v>362</v>
      </c>
      <c r="I65" s="136" t="s">
        <v>362</v>
      </c>
      <c r="J65" s="141" t="s">
        <v>75</v>
      </c>
      <c r="K65" s="142">
        <v>599760</v>
      </c>
      <c r="L65" s="136" t="s">
        <v>362</v>
      </c>
      <c r="M65" s="136" t="s">
        <v>362</v>
      </c>
      <c r="N65" s="143" t="str">
        <f t="shared" si="0"/>
        <v>N/A</v>
      </c>
      <c r="O65" s="142">
        <v>0</v>
      </c>
      <c r="P65" s="144">
        <f t="shared" si="1"/>
        <v>0</v>
      </c>
      <c r="Q65" s="135">
        <f t="shared" si="2"/>
        <v>599760</v>
      </c>
    </row>
    <row r="66" spans="2:17" s="102" customFormat="1" ht="24">
      <c r="B66" s="138" t="s">
        <v>776</v>
      </c>
      <c r="C66" s="139" t="s">
        <v>777</v>
      </c>
      <c r="D66" s="136" t="s">
        <v>678</v>
      </c>
      <c r="E66" s="136" t="s">
        <v>729</v>
      </c>
      <c r="F66" s="136">
        <v>2012</v>
      </c>
      <c r="G66" s="140" t="s">
        <v>683</v>
      </c>
      <c r="H66" s="136" t="s">
        <v>362</v>
      </c>
      <c r="I66" s="136" t="s">
        <v>362</v>
      </c>
      <c r="J66" s="141" t="s">
        <v>75</v>
      </c>
      <c r="K66" s="142">
        <v>574200</v>
      </c>
      <c r="L66" s="136" t="s">
        <v>362</v>
      </c>
      <c r="M66" s="136" t="s">
        <v>362</v>
      </c>
      <c r="N66" s="143" t="str">
        <f t="shared" si="0"/>
        <v>N/A</v>
      </c>
      <c r="O66" s="142">
        <v>0</v>
      </c>
      <c r="P66" s="144">
        <f t="shared" si="1"/>
        <v>0</v>
      </c>
      <c r="Q66" s="135">
        <f t="shared" si="2"/>
        <v>574200</v>
      </c>
    </row>
    <row r="67" spans="2:17" s="102" customFormat="1" ht="24">
      <c r="B67" s="138" t="s">
        <v>778</v>
      </c>
      <c r="C67" s="139" t="s">
        <v>779</v>
      </c>
      <c r="D67" s="136" t="s">
        <v>678</v>
      </c>
      <c r="E67" s="136" t="s">
        <v>729</v>
      </c>
      <c r="F67" s="136">
        <v>2003</v>
      </c>
      <c r="G67" s="140" t="s">
        <v>683</v>
      </c>
      <c r="H67" s="136" t="s">
        <v>362</v>
      </c>
      <c r="I67" s="136" t="s">
        <v>362</v>
      </c>
      <c r="J67" s="141" t="s">
        <v>75</v>
      </c>
      <c r="K67" s="142">
        <v>107439</v>
      </c>
      <c r="L67" s="136" t="s">
        <v>362</v>
      </c>
      <c r="M67" s="136" t="s">
        <v>362</v>
      </c>
      <c r="N67" s="143" t="str">
        <f t="shared" si="0"/>
        <v>N/A</v>
      </c>
      <c r="O67" s="142">
        <v>0</v>
      </c>
      <c r="P67" s="144">
        <f t="shared" si="1"/>
        <v>0</v>
      </c>
      <c r="Q67" s="135">
        <f t="shared" si="2"/>
        <v>107439</v>
      </c>
    </row>
    <row r="68" spans="2:17" s="102" customFormat="1" ht="24">
      <c r="B68" s="138" t="s">
        <v>780</v>
      </c>
      <c r="C68" s="139" t="s">
        <v>781</v>
      </c>
      <c r="D68" s="136" t="s">
        <v>678</v>
      </c>
      <c r="E68" s="136" t="s">
        <v>729</v>
      </c>
      <c r="F68" s="136"/>
      <c r="G68" s="140" t="s">
        <v>683</v>
      </c>
      <c r="H68" s="136" t="s">
        <v>362</v>
      </c>
      <c r="I68" s="136" t="s">
        <v>362</v>
      </c>
      <c r="J68" s="141" t="s">
        <v>75</v>
      </c>
      <c r="K68" s="142">
        <v>116890.8</v>
      </c>
      <c r="L68" s="136" t="s">
        <v>362</v>
      </c>
      <c r="M68" s="136" t="s">
        <v>362</v>
      </c>
      <c r="N68" s="143" t="str">
        <f t="shared" si="0"/>
        <v>N/A</v>
      </c>
      <c r="O68" s="142">
        <v>0</v>
      </c>
      <c r="P68" s="144">
        <f t="shared" si="1"/>
        <v>0</v>
      </c>
      <c r="Q68" s="135">
        <f t="shared" si="2"/>
        <v>116890.8</v>
      </c>
    </row>
    <row r="69" spans="2:17" s="102" customFormat="1" ht="24">
      <c r="B69" s="138" t="s">
        <v>782</v>
      </c>
      <c r="C69" s="139" t="s">
        <v>783</v>
      </c>
      <c r="D69" s="136" t="s">
        <v>678</v>
      </c>
      <c r="E69" s="136" t="s">
        <v>729</v>
      </c>
      <c r="F69" s="136">
        <v>2001</v>
      </c>
      <c r="G69" s="140" t="s">
        <v>683</v>
      </c>
      <c r="H69" s="136" t="s">
        <v>362</v>
      </c>
      <c r="I69" s="136" t="s">
        <v>362</v>
      </c>
      <c r="J69" s="141" t="s">
        <v>75</v>
      </c>
      <c r="K69" s="142">
        <v>79492.2</v>
      </c>
      <c r="L69" s="136" t="s">
        <v>362</v>
      </c>
      <c r="M69" s="136" t="s">
        <v>362</v>
      </c>
      <c r="N69" s="143" t="str">
        <f t="shared" si="0"/>
        <v>N/A</v>
      </c>
      <c r="O69" s="142">
        <v>0</v>
      </c>
      <c r="P69" s="144">
        <f t="shared" si="1"/>
        <v>0</v>
      </c>
      <c r="Q69" s="135">
        <f t="shared" si="2"/>
        <v>79492.2</v>
      </c>
    </row>
    <row r="70" spans="2:17" s="102" customFormat="1" ht="24">
      <c r="B70" s="138" t="s">
        <v>784</v>
      </c>
      <c r="C70" s="139" t="s">
        <v>785</v>
      </c>
      <c r="D70" s="136" t="s">
        <v>678</v>
      </c>
      <c r="E70" s="136" t="s">
        <v>729</v>
      </c>
      <c r="F70" s="136">
        <v>2002</v>
      </c>
      <c r="G70" s="140" t="s">
        <v>683</v>
      </c>
      <c r="H70" s="136" t="s">
        <v>362</v>
      </c>
      <c r="I70" s="136" t="s">
        <v>362</v>
      </c>
      <c r="J70" s="141" t="s">
        <v>75</v>
      </c>
      <c r="K70" s="142">
        <v>186150.9</v>
      </c>
      <c r="L70" s="136" t="s">
        <v>362</v>
      </c>
      <c r="M70" s="136" t="s">
        <v>362</v>
      </c>
      <c r="N70" s="143" t="str">
        <f t="shared" si="0"/>
        <v>N/A</v>
      </c>
      <c r="O70" s="142">
        <v>0</v>
      </c>
      <c r="P70" s="144">
        <f t="shared" si="1"/>
        <v>0</v>
      </c>
      <c r="Q70" s="135">
        <f t="shared" si="2"/>
        <v>186150.9</v>
      </c>
    </row>
    <row r="71" spans="2:17" s="102" customFormat="1" ht="24">
      <c r="B71" s="138" t="s">
        <v>786</v>
      </c>
      <c r="C71" s="139" t="s">
        <v>787</v>
      </c>
      <c r="D71" s="136" t="s">
        <v>678</v>
      </c>
      <c r="E71" s="136" t="s">
        <v>729</v>
      </c>
      <c r="F71" s="136">
        <v>2010</v>
      </c>
      <c r="G71" s="140" t="s">
        <v>683</v>
      </c>
      <c r="H71" s="136" t="s">
        <v>362</v>
      </c>
      <c r="I71" s="136" t="s">
        <v>362</v>
      </c>
      <c r="J71" s="141" t="s">
        <v>75</v>
      </c>
      <c r="K71" s="142">
        <v>543808.5</v>
      </c>
      <c r="L71" s="136" t="s">
        <v>362</v>
      </c>
      <c r="M71" s="136" t="s">
        <v>362</v>
      </c>
      <c r="N71" s="143" t="str">
        <f t="shared" si="0"/>
        <v>N/A</v>
      </c>
      <c r="O71" s="142">
        <v>0</v>
      </c>
      <c r="P71" s="144">
        <f t="shared" si="1"/>
        <v>0</v>
      </c>
      <c r="Q71" s="135">
        <f t="shared" si="2"/>
        <v>543808.5</v>
      </c>
    </row>
    <row r="72" spans="2:17" s="102" customFormat="1" ht="24">
      <c r="B72" s="138" t="s">
        <v>788</v>
      </c>
      <c r="C72" s="139" t="s">
        <v>789</v>
      </c>
      <c r="D72" s="136" t="s">
        <v>678</v>
      </c>
      <c r="E72" s="136" t="s">
        <v>729</v>
      </c>
      <c r="F72" s="136">
        <v>2004</v>
      </c>
      <c r="G72" s="140" t="s">
        <v>683</v>
      </c>
      <c r="H72" s="136" t="s">
        <v>362</v>
      </c>
      <c r="I72" s="136" t="s">
        <v>362</v>
      </c>
      <c r="J72" s="141" t="s">
        <v>75</v>
      </c>
      <c r="K72" s="142">
        <v>380373</v>
      </c>
      <c r="L72" s="136" t="s">
        <v>362</v>
      </c>
      <c r="M72" s="136" t="s">
        <v>362</v>
      </c>
      <c r="N72" s="143" t="str">
        <f t="shared" si="0"/>
        <v>N/A</v>
      </c>
      <c r="O72" s="142">
        <v>0</v>
      </c>
      <c r="P72" s="144">
        <f t="shared" si="1"/>
        <v>0</v>
      </c>
      <c r="Q72" s="135">
        <f t="shared" si="2"/>
        <v>380373</v>
      </c>
    </row>
    <row r="73" spans="2:17" s="102" customFormat="1" ht="24">
      <c r="B73" s="138" t="s">
        <v>790</v>
      </c>
      <c r="C73" s="139" t="s">
        <v>791</v>
      </c>
      <c r="D73" s="136" t="s">
        <v>678</v>
      </c>
      <c r="E73" s="136" t="s">
        <v>729</v>
      </c>
      <c r="F73" s="136">
        <v>2011</v>
      </c>
      <c r="G73" s="140" t="s">
        <v>683</v>
      </c>
      <c r="H73" s="136" t="s">
        <v>362</v>
      </c>
      <c r="I73" s="136" t="s">
        <v>362</v>
      </c>
      <c r="J73" s="141" t="s">
        <v>75</v>
      </c>
      <c r="K73" s="142">
        <v>160352.4</v>
      </c>
      <c r="L73" s="136" t="s">
        <v>362</v>
      </c>
      <c r="M73" s="136" t="s">
        <v>362</v>
      </c>
      <c r="N73" s="143" t="str">
        <f t="shared" si="0"/>
        <v>N/A</v>
      </c>
      <c r="O73" s="142">
        <v>0</v>
      </c>
      <c r="P73" s="144">
        <f t="shared" si="1"/>
        <v>0</v>
      </c>
      <c r="Q73" s="135">
        <f t="shared" si="2"/>
        <v>160352.4</v>
      </c>
    </row>
    <row r="74" spans="2:17" s="102" customFormat="1" ht="36">
      <c r="B74" s="138" t="s">
        <v>792</v>
      </c>
      <c r="C74" s="139" t="s">
        <v>793</v>
      </c>
      <c r="D74" s="136" t="s">
        <v>678</v>
      </c>
      <c r="E74" s="136" t="s">
        <v>729</v>
      </c>
      <c r="F74" s="136">
        <v>2011</v>
      </c>
      <c r="G74" s="140" t="s">
        <v>683</v>
      </c>
      <c r="H74" s="136" t="s">
        <v>362</v>
      </c>
      <c r="I74" s="136" t="s">
        <v>362</v>
      </c>
      <c r="J74" s="141" t="s">
        <v>75</v>
      </c>
      <c r="K74" s="142">
        <v>2372380.19</v>
      </c>
      <c r="L74" s="136" t="s">
        <v>362</v>
      </c>
      <c r="M74" s="136" t="s">
        <v>362</v>
      </c>
      <c r="N74" s="143" t="str">
        <f t="shared" si="0"/>
        <v>N/A</v>
      </c>
      <c r="O74" s="142">
        <v>0</v>
      </c>
      <c r="P74" s="144">
        <f t="shared" si="1"/>
        <v>0</v>
      </c>
      <c r="Q74" s="135">
        <f t="shared" si="2"/>
        <v>2372380.19</v>
      </c>
    </row>
    <row r="75" spans="2:17" s="102" customFormat="1" ht="24">
      <c r="B75" s="138" t="s">
        <v>794</v>
      </c>
      <c r="C75" s="139" t="s">
        <v>795</v>
      </c>
      <c r="D75" s="136" t="s">
        <v>678</v>
      </c>
      <c r="E75" s="136" t="s">
        <v>729</v>
      </c>
      <c r="F75" s="136">
        <v>2014</v>
      </c>
      <c r="G75" s="140" t="s">
        <v>683</v>
      </c>
      <c r="H75" s="136" t="s">
        <v>362</v>
      </c>
      <c r="I75" s="136" t="s">
        <v>362</v>
      </c>
      <c r="J75" s="141" t="s">
        <v>75</v>
      </c>
      <c r="K75" s="142">
        <v>662248.39</v>
      </c>
      <c r="L75" s="136" t="s">
        <v>362</v>
      </c>
      <c r="M75" s="136" t="s">
        <v>362</v>
      </c>
      <c r="N75" s="143" t="str">
        <f t="shared" si="0"/>
        <v>N/A</v>
      </c>
      <c r="O75" s="142">
        <v>0</v>
      </c>
      <c r="P75" s="144">
        <f t="shared" si="1"/>
        <v>0</v>
      </c>
      <c r="Q75" s="135">
        <f t="shared" si="2"/>
        <v>662248.39</v>
      </c>
    </row>
    <row r="76" spans="2:17" s="102" customFormat="1" ht="36">
      <c r="B76" s="138" t="s">
        <v>796</v>
      </c>
      <c r="C76" s="139" t="s">
        <v>797</v>
      </c>
      <c r="D76" s="136" t="s">
        <v>678</v>
      </c>
      <c r="E76" s="136" t="s">
        <v>729</v>
      </c>
      <c r="F76" s="136">
        <v>2013</v>
      </c>
      <c r="G76" s="140" t="s">
        <v>683</v>
      </c>
      <c r="H76" s="136" t="s">
        <v>362</v>
      </c>
      <c r="I76" s="136" t="s">
        <v>362</v>
      </c>
      <c r="J76" s="141" t="s">
        <v>75</v>
      </c>
      <c r="K76" s="142">
        <v>33571.1</v>
      </c>
      <c r="L76" s="136" t="s">
        <v>362</v>
      </c>
      <c r="M76" s="136" t="s">
        <v>362</v>
      </c>
      <c r="N76" s="143" t="str">
        <f t="shared" si="0"/>
        <v>N/A</v>
      </c>
      <c r="O76" s="142">
        <v>0</v>
      </c>
      <c r="P76" s="144">
        <f t="shared" si="1"/>
        <v>0</v>
      </c>
      <c r="Q76" s="135">
        <f t="shared" si="2"/>
        <v>33571.1</v>
      </c>
    </row>
    <row r="77" spans="2:17" s="102" customFormat="1" ht="24">
      <c r="B77" s="138" t="s">
        <v>798</v>
      </c>
      <c r="C77" s="139" t="s">
        <v>799</v>
      </c>
      <c r="D77" s="136" t="s">
        <v>678</v>
      </c>
      <c r="E77" s="136" t="s">
        <v>729</v>
      </c>
      <c r="F77" s="136">
        <v>2002</v>
      </c>
      <c r="G77" s="140" t="s">
        <v>683</v>
      </c>
      <c r="H77" s="136" t="s">
        <v>362</v>
      </c>
      <c r="I77" s="136" t="s">
        <v>362</v>
      </c>
      <c r="J77" s="141" t="s">
        <v>75</v>
      </c>
      <c r="K77" s="142">
        <v>209285</v>
      </c>
      <c r="L77" s="136" t="s">
        <v>362</v>
      </c>
      <c r="M77" s="136" t="s">
        <v>362</v>
      </c>
      <c r="N77" s="143" t="str">
        <f t="shared" si="0"/>
        <v>N/A</v>
      </c>
      <c r="O77" s="142">
        <v>0</v>
      </c>
      <c r="P77" s="144">
        <f t="shared" si="1"/>
        <v>0</v>
      </c>
      <c r="Q77" s="135">
        <f t="shared" si="2"/>
        <v>209285</v>
      </c>
    </row>
    <row r="78" spans="2:17" s="102" customFormat="1" ht="24">
      <c r="B78" s="138" t="s">
        <v>800</v>
      </c>
      <c r="C78" s="139" t="s">
        <v>801</v>
      </c>
      <c r="D78" s="136" t="s">
        <v>678</v>
      </c>
      <c r="E78" s="136" t="s">
        <v>729</v>
      </c>
      <c r="F78" s="136">
        <v>2004</v>
      </c>
      <c r="G78" s="140" t="s">
        <v>683</v>
      </c>
      <c r="H78" s="136" t="s">
        <v>362</v>
      </c>
      <c r="I78" s="136" t="s">
        <v>362</v>
      </c>
      <c r="J78" s="141" t="s">
        <v>75</v>
      </c>
      <c r="K78" s="142">
        <v>226601.60000000001</v>
      </c>
      <c r="L78" s="136" t="s">
        <v>362</v>
      </c>
      <c r="M78" s="136" t="s">
        <v>362</v>
      </c>
      <c r="N78" s="143" t="str">
        <f t="shared" si="0"/>
        <v>N/A</v>
      </c>
      <c r="O78" s="142">
        <v>0</v>
      </c>
      <c r="P78" s="144">
        <f t="shared" si="1"/>
        <v>0</v>
      </c>
      <c r="Q78" s="135">
        <f t="shared" si="2"/>
        <v>226601.60000000001</v>
      </c>
    </row>
    <row r="79" spans="2:17" s="102" customFormat="1" ht="36">
      <c r="B79" s="138" t="s">
        <v>802</v>
      </c>
      <c r="C79" s="139" t="s">
        <v>803</v>
      </c>
      <c r="D79" s="136" t="s">
        <v>678</v>
      </c>
      <c r="E79" s="136" t="s">
        <v>729</v>
      </c>
      <c r="F79" s="136">
        <v>2009</v>
      </c>
      <c r="G79" s="140" t="s">
        <v>683</v>
      </c>
      <c r="H79" s="136" t="s">
        <v>362</v>
      </c>
      <c r="I79" s="136" t="s">
        <v>362</v>
      </c>
      <c r="J79" s="141" t="s">
        <v>75</v>
      </c>
      <c r="K79" s="142">
        <v>1158314.55</v>
      </c>
      <c r="L79" s="136" t="s">
        <v>362</v>
      </c>
      <c r="M79" s="136" t="s">
        <v>362</v>
      </c>
      <c r="N79" s="143" t="str">
        <f t="shared" si="0"/>
        <v>N/A</v>
      </c>
      <c r="O79" s="142">
        <v>0</v>
      </c>
      <c r="P79" s="144">
        <f t="shared" si="1"/>
        <v>0</v>
      </c>
      <c r="Q79" s="135">
        <f t="shared" si="2"/>
        <v>1158314.55</v>
      </c>
    </row>
    <row r="80" spans="2:17" s="102" customFormat="1" ht="36">
      <c r="B80" s="138" t="s">
        <v>804</v>
      </c>
      <c r="C80" s="139" t="s">
        <v>805</v>
      </c>
      <c r="D80" s="136" t="s">
        <v>678</v>
      </c>
      <c r="E80" s="136" t="s">
        <v>729</v>
      </c>
      <c r="F80" s="136">
        <v>2007</v>
      </c>
      <c r="G80" s="140" t="s">
        <v>683</v>
      </c>
      <c r="H80" s="136" t="s">
        <v>362</v>
      </c>
      <c r="I80" s="136" t="s">
        <v>362</v>
      </c>
      <c r="J80" s="141" t="s">
        <v>75</v>
      </c>
      <c r="K80" s="142">
        <v>471722.7</v>
      </c>
      <c r="L80" s="136" t="s">
        <v>362</v>
      </c>
      <c r="M80" s="136" t="s">
        <v>362</v>
      </c>
      <c r="N80" s="143" t="str">
        <f t="shared" si="0"/>
        <v>N/A</v>
      </c>
      <c r="O80" s="142">
        <v>0</v>
      </c>
      <c r="P80" s="144">
        <f t="shared" si="1"/>
        <v>0</v>
      </c>
      <c r="Q80" s="135">
        <f t="shared" si="2"/>
        <v>471722.7</v>
      </c>
    </row>
    <row r="81" spans="2:17" s="102" customFormat="1" ht="36">
      <c r="B81" s="138" t="s">
        <v>806</v>
      </c>
      <c r="C81" s="139" t="s">
        <v>807</v>
      </c>
      <c r="D81" s="136" t="s">
        <v>678</v>
      </c>
      <c r="E81" s="136" t="s">
        <v>729</v>
      </c>
      <c r="F81" s="136">
        <v>2003</v>
      </c>
      <c r="G81" s="140" t="s">
        <v>683</v>
      </c>
      <c r="H81" s="136" t="s">
        <v>362</v>
      </c>
      <c r="I81" s="136" t="s">
        <v>362</v>
      </c>
      <c r="J81" s="141" t="s">
        <v>75</v>
      </c>
      <c r="K81" s="142">
        <v>120295.1</v>
      </c>
      <c r="L81" s="136" t="s">
        <v>362</v>
      </c>
      <c r="M81" s="136" t="s">
        <v>362</v>
      </c>
      <c r="N81" s="143" t="str">
        <f t="shared" si="0"/>
        <v>N/A</v>
      </c>
      <c r="O81" s="142">
        <v>0</v>
      </c>
      <c r="P81" s="144">
        <f t="shared" si="1"/>
        <v>0</v>
      </c>
      <c r="Q81" s="135">
        <f t="shared" si="2"/>
        <v>120295.1</v>
      </c>
    </row>
    <row r="82" spans="2:17" s="102" customFormat="1" ht="36">
      <c r="B82" s="138" t="s">
        <v>808</v>
      </c>
      <c r="C82" s="139" t="s">
        <v>809</v>
      </c>
      <c r="D82" s="136" t="s">
        <v>678</v>
      </c>
      <c r="E82" s="136"/>
      <c r="F82" s="136"/>
      <c r="G82" s="140" t="s">
        <v>683</v>
      </c>
      <c r="H82" s="136" t="s">
        <v>362</v>
      </c>
      <c r="I82" s="136" t="s">
        <v>362</v>
      </c>
      <c r="J82" s="141"/>
      <c r="K82" s="142">
        <v>951552</v>
      </c>
      <c r="L82" s="136" t="s">
        <v>362</v>
      </c>
      <c r="M82" s="136" t="s">
        <v>362</v>
      </c>
      <c r="N82" s="143" t="str">
        <f t="shared" si="0"/>
        <v>N/A</v>
      </c>
      <c r="O82" s="142">
        <v>0</v>
      </c>
      <c r="P82" s="144">
        <f t="shared" si="1"/>
        <v>0</v>
      </c>
      <c r="Q82" s="135">
        <f t="shared" si="2"/>
        <v>951552</v>
      </c>
    </row>
    <row r="83" spans="2:17" s="102" customFormat="1" ht="36">
      <c r="B83" s="138" t="s">
        <v>810</v>
      </c>
      <c r="C83" s="139" t="s">
        <v>811</v>
      </c>
      <c r="D83" s="136" t="s">
        <v>678</v>
      </c>
      <c r="E83" s="136" t="s">
        <v>729</v>
      </c>
      <c r="F83" s="136">
        <v>2000</v>
      </c>
      <c r="G83" s="140" t="s">
        <v>683</v>
      </c>
      <c r="H83" s="136" t="s">
        <v>362</v>
      </c>
      <c r="I83" s="136" t="s">
        <v>362</v>
      </c>
      <c r="J83" s="141" t="s">
        <v>75</v>
      </c>
      <c r="K83" s="142">
        <v>214170</v>
      </c>
      <c r="L83" s="136" t="s">
        <v>362</v>
      </c>
      <c r="M83" s="136" t="s">
        <v>362</v>
      </c>
      <c r="N83" s="143" t="str">
        <f t="shared" si="0"/>
        <v>N/A</v>
      </c>
      <c r="O83" s="142">
        <v>0</v>
      </c>
      <c r="P83" s="144">
        <f t="shared" si="1"/>
        <v>0</v>
      </c>
      <c r="Q83" s="135">
        <f t="shared" si="2"/>
        <v>214170</v>
      </c>
    </row>
    <row r="84" spans="2:17" s="102" customFormat="1" ht="36">
      <c r="B84" s="138" t="s">
        <v>812</v>
      </c>
      <c r="C84" s="139" t="s">
        <v>813</v>
      </c>
      <c r="D84" s="136" t="s">
        <v>678</v>
      </c>
      <c r="E84" s="136" t="s">
        <v>729</v>
      </c>
      <c r="F84" s="136">
        <v>2010</v>
      </c>
      <c r="G84" s="140" t="s">
        <v>683</v>
      </c>
      <c r="H84" s="136" t="s">
        <v>362</v>
      </c>
      <c r="I84" s="136" t="s">
        <v>362</v>
      </c>
      <c r="J84" s="141" t="s">
        <v>75</v>
      </c>
      <c r="K84" s="142">
        <v>751992</v>
      </c>
      <c r="L84" s="136" t="s">
        <v>362</v>
      </c>
      <c r="M84" s="136" t="s">
        <v>362</v>
      </c>
      <c r="N84" s="143" t="str">
        <f t="shared" si="0"/>
        <v>N/A</v>
      </c>
      <c r="O84" s="142">
        <v>0</v>
      </c>
      <c r="P84" s="144">
        <f t="shared" si="1"/>
        <v>0</v>
      </c>
      <c r="Q84" s="135">
        <f t="shared" si="2"/>
        <v>751992</v>
      </c>
    </row>
    <row r="85" spans="2:17" s="102" customFormat="1" ht="36">
      <c r="B85" s="138" t="s">
        <v>814</v>
      </c>
      <c r="C85" s="139" t="s">
        <v>815</v>
      </c>
      <c r="D85" s="136" t="s">
        <v>678</v>
      </c>
      <c r="E85" s="136" t="s">
        <v>729</v>
      </c>
      <c r="F85" s="136">
        <v>2005</v>
      </c>
      <c r="G85" s="140" t="s">
        <v>683</v>
      </c>
      <c r="H85" s="136" t="s">
        <v>362</v>
      </c>
      <c r="I85" s="136" t="s">
        <v>362</v>
      </c>
      <c r="J85" s="141" t="s">
        <v>75</v>
      </c>
      <c r="K85" s="142">
        <v>500910</v>
      </c>
      <c r="L85" s="136" t="s">
        <v>362</v>
      </c>
      <c r="M85" s="136" t="s">
        <v>362</v>
      </c>
      <c r="N85" s="143" t="str">
        <f t="shared" si="0"/>
        <v>N/A</v>
      </c>
      <c r="O85" s="142">
        <v>0</v>
      </c>
      <c r="P85" s="144">
        <f t="shared" si="1"/>
        <v>0</v>
      </c>
      <c r="Q85" s="135">
        <f t="shared" si="2"/>
        <v>500910</v>
      </c>
    </row>
    <row r="86" spans="2:17" s="102" customFormat="1" ht="36">
      <c r="B86" s="138" t="s">
        <v>816</v>
      </c>
      <c r="C86" s="139" t="s">
        <v>817</v>
      </c>
      <c r="D86" s="136" t="s">
        <v>678</v>
      </c>
      <c r="E86" s="136" t="s">
        <v>729</v>
      </c>
      <c r="F86" s="136">
        <v>2004</v>
      </c>
      <c r="G86" s="140" t="s">
        <v>683</v>
      </c>
      <c r="H86" s="136" t="s">
        <v>362</v>
      </c>
      <c r="I86" s="136" t="s">
        <v>362</v>
      </c>
      <c r="J86" s="141" t="s">
        <v>75</v>
      </c>
      <c r="K86" s="142">
        <v>301575</v>
      </c>
      <c r="L86" s="136" t="s">
        <v>362</v>
      </c>
      <c r="M86" s="136" t="s">
        <v>362</v>
      </c>
      <c r="N86" s="143" t="str">
        <f t="shared" ref="N86:N149" si="3">+M86</f>
        <v>N/A</v>
      </c>
      <c r="O86" s="142">
        <v>0</v>
      </c>
      <c r="P86" s="144">
        <f t="shared" ref="P86:P149" si="4">+O86</f>
        <v>0</v>
      </c>
      <c r="Q86" s="135">
        <f t="shared" ref="Q86:Q149" si="5">+K86-P86</f>
        <v>301575</v>
      </c>
    </row>
    <row r="87" spans="2:17" s="102" customFormat="1" ht="36">
      <c r="B87" s="138" t="s">
        <v>818</v>
      </c>
      <c r="C87" s="139" t="s">
        <v>819</v>
      </c>
      <c r="D87" s="136" t="s">
        <v>678</v>
      </c>
      <c r="E87" s="136" t="s">
        <v>729</v>
      </c>
      <c r="F87" s="136">
        <v>2003</v>
      </c>
      <c r="G87" s="140" t="s">
        <v>683</v>
      </c>
      <c r="H87" s="136" t="s">
        <v>362</v>
      </c>
      <c r="I87" s="136" t="s">
        <v>362</v>
      </c>
      <c r="J87" s="141" t="s">
        <v>75</v>
      </c>
      <c r="K87" s="142">
        <v>177000</v>
      </c>
      <c r="L87" s="136" t="s">
        <v>362</v>
      </c>
      <c r="M87" s="136" t="s">
        <v>362</v>
      </c>
      <c r="N87" s="143" t="str">
        <f t="shared" si="3"/>
        <v>N/A</v>
      </c>
      <c r="O87" s="142">
        <v>0</v>
      </c>
      <c r="P87" s="144">
        <f t="shared" si="4"/>
        <v>0</v>
      </c>
      <c r="Q87" s="135">
        <f t="shared" si="5"/>
        <v>177000</v>
      </c>
    </row>
    <row r="88" spans="2:17" s="102" customFormat="1" ht="24">
      <c r="B88" s="138" t="s">
        <v>820</v>
      </c>
      <c r="C88" s="139" t="s">
        <v>821</v>
      </c>
      <c r="D88" s="136" t="s">
        <v>678</v>
      </c>
      <c r="E88" s="136"/>
      <c r="F88" s="136"/>
      <c r="G88" s="140" t="s">
        <v>683</v>
      </c>
      <c r="H88" s="136" t="s">
        <v>362</v>
      </c>
      <c r="I88" s="136" t="s">
        <v>362</v>
      </c>
      <c r="J88" s="141"/>
      <c r="K88" s="142">
        <v>1117092</v>
      </c>
      <c r="L88" s="136" t="s">
        <v>362</v>
      </c>
      <c r="M88" s="136" t="s">
        <v>362</v>
      </c>
      <c r="N88" s="143" t="str">
        <f t="shared" si="3"/>
        <v>N/A</v>
      </c>
      <c r="O88" s="142">
        <v>0</v>
      </c>
      <c r="P88" s="144">
        <f t="shared" si="4"/>
        <v>0</v>
      </c>
      <c r="Q88" s="135">
        <f t="shared" si="5"/>
        <v>1117092</v>
      </c>
    </row>
    <row r="89" spans="2:17" s="102" customFormat="1" ht="36">
      <c r="B89" s="138" t="s">
        <v>822</v>
      </c>
      <c r="C89" s="139" t="s">
        <v>823</v>
      </c>
      <c r="D89" s="136" t="s">
        <v>678</v>
      </c>
      <c r="E89" s="136" t="s">
        <v>729</v>
      </c>
      <c r="F89" s="136">
        <v>2002</v>
      </c>
      <c r="G89" s="140" t="s">
        <v>683</v>
      </c>
      <c r="H89" s="136" t="s">
        <v>362</v>
      </c>
      <c r="I89" s="136" t="s">
        <v>362</v>
      </c>
      <c r="J89" s="141" t="s">
        <v>75</v>
      </c>
      <c r="K89" s="142">
        <v>1140389.76</v>
      </c>
      <c r="L89" s="136" t="s">
        <v>362</v>
      </c>
      <c r="M89" s="136" t="s">
        <v>362</v>
      </c>
      <c r="N89" s="143" t="str">
        <f t="shared" si="3"/>
        <v>N/A</v>
      </c>
      <c r="O89" s="142">
        <v>0</v>
      </c>
      <c r="P89" s="144">
        <f t="shared" si="4"/>
        <v>0</v>
      </c>
      <c r="Q89" s="135">
        <f t="shared" si="5"/>
        <v>1140389.76</v>
      </c>
    </row>
    <row r="90" spans="2:17" s="102" customFormat="1" ht="24">
      <c r="B90" s="138" t="s">
        <v>824</v>
      </c>
      <c r="C90" s="139" t="s">
        <v>825</v>
      </c>
      <c r="D90" s="136" t="s">
        <v>678</v>
      </c>
      <c r="E90" s="136" t="s">
        <v>729</v>
      </c>
      <c r="F90" s="136">
        <v>2006</v>
      </c>
      <c r="G90" s="140" t="s">
        <v>683</v>
      </c>
      <c r="H90" s="136" t="s">
        <v>362</v>
      </c>
      <c r="I90" s="136" t="s">
        <v>362</v>
      </c>
      <c r="J90" s="141" t="s">
        <v>75</v>
      </c>
      <c r="K90" s="142">
        <v>331462</v>
      </c>
      <c r="L90" s="136" t="s">
        <v>362</v>
      </c>
      <c r="M90" s="136" t="s">
        <v>362</v>
      </c>
      <c r="N90" s="143" t="str">
        <f t="shared" si="3"/>
        <v>N/A</v>
      </c>
      <c r="O90" s="142">
        <v>0</v>
      </c>
      <c r="P90" s="144">
        <f t="shared" si="4"/>
        <v>0</v>
      </c>
      <c r="Q90" s="135">
        <f t="shared" si="5"/>
        <v>331462</v>
      </c>
    </row>
    <row r="91" spans="2:17" s="102" customFormat="1" ht="24">
      <c r="B91" s="138" t="s">
        <v>826</v>
      </c>
      <c r="C91" s="139" t="s">
        <v>827</v>
      </c>
      <c r="D91" s="136" t="s">
        <v>678</v>
      </c>
      <c r="E91" s="136" t="s">
        <v>729</v>
      </c>
      <c r="F91" s="136">
        <v>1999</v>
      </c>
      <c r="G91" s="140" t="s">
        <v>683</v>
      </c>
      <c r="H91" s="136" t="s">
        <v>362</v>
      </c>
      <c r="I91" s="136" t="s">
        <v>362</v>
      </c>
      <c r="J91" s="141" t="s">
        <v>75</v>
      </c>
      <c r="K91" s="142">
        <v>281276</v>
      </c>
      <c r="L91" s="136" t="s">
        <v>362</v>
      </c>
      <c r="M91" s="136" t="s">
        <v>362</v>
      </c>
      <c r="N91" s="143" t="str">
        <f t="shared" si="3"/>
        <v>N/A</v>
      </c>
      <c r="O91" s="142">
        <v>0</v>
      </c>
      <c r="P91" s="144">
        <f t="shared" si="4"/>
        <v>0</v>
      </c>
      <c r="Q91" s="135">
        <f t="shared" si="5"/>
        <v>281276</v>
      </c>
    </row>
    <row r="92" spans="2:17" s="102" customFormat="1" ht="24">
      <c r="B92" s="138" t="s">
        <v>828</v>
      </c>
      <c r="C92" s="139" t="s">
        <v>829</v>
      </c>
      <c r="D92" s="136" t="s">
        <v>678</v>
      </c>
      <c r="E92" s="136" t="s">
        <v>729</v>
      </c>
      <c r="F92" s="136">
        <v>1998</v>
      </c>
      <c r="G92" s="140" t="s">
        <v>683</v>
      </c>
      <c r="H92" s="136" t="s">
        <v>362</v>
      </c>
      <c r="I92" s="136" t="s">
        <v>362</v>
      </c>
      <c r="J92" s="141" t="s">
        <v>75</v>
      </c>
      <c r="K92" s="142">
        <v>1128960</v>
      </c>
      <c r="L92" s="136" t="s">
        <v>362</v>
      </c>
      <c r="M92" s="136" t="s">
        <v>362</v>
      </c>
      <c r="N92" s="143" t="str">
        <f t="shared" si="3"/>
        <v>N/A</v>
      </c>
      <c r="O92" s="142">
        <v>0</v>
      </c>
      <c r="P92" s="144">
        <f t="shared" si="4"/>
        <v>0</v>
      </c>
      <c r="Q92" s="135">
        <f t="shared" si="5"/>
        <v>1128960</v>
      </c>
    </row>
    <row r="93" spans="2:17" s="102" customFormat="1" ht="24">
      <c r="B93" s="138" t="s">
        <v>830</v>
      </c>
      <c r="C93" s="139" t="s">
        <v>831</v>
      </c>
      <c r="D93" s="136" t="s">
        <v>678</v>
      </c>
      <c r="E93" s="136" t="s">
        <v>729</v>
      </c>
      <c r="F93" s="136">
        <v>2010</v>
      </c>
      <c r="G93" s="140" t="s">
        <v>683</v>
      </c>
      <c r="H93" s="136" t="s">
        <v>362</v>
      </c>
      <c r="I93" s="136" t="s">
        <v>362</v>
      </c>
      <c r="J93" s="141" t="s">
        <v>75</v>
      </c>
      <c r="K93" s="142">
        <v>2175394.9</v>
      </c>
      <c r="L93" s="136" t="s">
        <v>362</v>
      </c>
      <c r="M93" s="136" t="s">
        <v>362</v>
      </c>
      <c r="N93" s="143" t="str">
        <f t="shared" si="3"/>
        <v>N/A</v>
      </c>
      <c r="O93" s="142">
        <v>0</v>
      </c>
      <c r="P93" s="144">
        <f t="shared" si="4"/>
        <v>0</v>
      </c>
      <c r="Q93" s="135">
        <f t="shared" si="5"/>
        <v>2175394.9</v>
      </c>
    </row>
    <row r="94" spans="2:17" s="102" customFormat="1" ht="36">
      <c r="B94" s="138" t="s">
        <v>832</v>
      </c>
      <c r="C94" s="139" t="s">
        <v>833</v>
      </c>
      <c r="D94" s="136" t="s">
        <v>678</v>
      </c>
      <c r="E94" s="136" t="s">
        <v>729</v>
      </c>
      <c r="F94" s="136">
        <v>1998</v>
      </c>
      <c r="G94" s="140" t="s">
        <v>683</v>
      </c>
      <c r="H94" s="136" t="s">
        <v>362</v>
      </c>
      <c r="I94" s="136" t="s">
        <v>362</v>
      </c>
      <c r="J94" s="141" t="s">
        <v>75</v>
      </c>
      <c r="K94" s="142">
        <v>360000</v>
      </c>
      <c r="L94" s="136" t="s">
        <v>362</v>
      </c>
      <c r="M94" s="136" t="s">
        <v>362</v>
      </c>
      <c r="N94" s="143" t="str">
        <f t="shared" si="3"/>
        <v>N/A</v>
      </c>
      <c r="O94" s="142">
        <v>0</v>
      </c>
      <c r="P94" s="144">
        <f t="shared" si="4"/>
        <v>0</v>
      </c>
      <c r="Q94" s="135">
        <f t="shared" si="5"/>
        <v>360000</v>
      </c>
    </row>
    <row r="95" spans="2:17" s="102" customFormat="1" ht="36">
      <c r="B95" s="138" t="s">
        <v>834</v>
      </c>
      <c r="C95" s="139" t="s">
        <v>835</v>
      </c>
      <c r="D95" s="136" t="s">
        <v>678</v>
      </c>
      <c r="E95" s="136"/>
      <c r="F95" s="136"/>
      <c r="G95" s="140" t="s">
        <v>683</v>
      </c>
      <c r="H95" s="136" t="s">
        <v>362</v>
      </c>
      <c r="I95" s="136" t="s">
        <v>362</v>
      </c>
      <c r="J95" s="141"/>
      <c r="K95" s="142">
        <v>12271644</v>
      </c>
      <c r="L95" s="136" t="s">
        <v>362</v>
      </c>
      <c r="M95" s="136" t="s">
        <v>362</v>
      </c>
      <c r="N95" s="143" t="str">
        <f t="shared" si="3"/>
        <v>N/A</v>
      </c>
      <c r="O95" s="142">
        <v>0</v>
      </c>
      <c r="P95" s="144">
        <f t="shared" si="4"/>
        <v>0</v>
      </c>
      <c r="Q95" s="135">
        <f t="shared" si="5"/>
        <v>12271644</v>
      </c>
    </row>
    <row r="96" spans="2:17" s="102" customFormat="1" ht="36">
      <c r="B96" s="138" t="s">
        <v>836</v>
      </c>
      <c r="C96" s="139" t="s">
        <v>837</v>
      </c>
      <c r="D96" s="136" t="s">
        <v>678</v>
      </c>
      <c r="E96" s="136" t="s">
        <v>729</v>
      </c>
      <c r="F96" s="136">
        <v>1900</v>
      </c>
      <c r="G96" s="140" t="s">
        <v>683</v>
      </c>
      <c r="H96" s="136" t="s">
        <v>362</v>
      </c>
      <c r="I96" s="136" t="s">
        <v>362</v>
      </c>
      <c r="J96" s="141" t="s">
        <v>75</v>
      </c>
      <c r="K96" s="142">
        <v>246155</v>
      </c>
      <c r="L96" s="136" t="s">
        <v>362</v>
      </c>
      <c r="M96" s="136" t="s">
        <v>362</v>
      </c>
      <c r="N96" s="143" t="str">
        <f t="shared" si="3"/>
        <v>N/A</v>
      </c>
      <c r="O96" s="142">
        <v>0</v>
      </c>
      <c r="P96" s="144">
        <f t="shared" si="4"/>
        <v>0</v>
      </c>
      <c r="Q96" s="135">
        <f t="shared" si="5"/>
        <v>246155</v>
      </c>
    </row>
    <row r="97" spans="2:17" s="102" customFormat="1" ht="36">
      <c r="B97" s="138" t="s">
        <v>838</v>
      </c>
      <c r="C97" s="139" t="s">
        <v>839</v>
      </c>
      <c r="D97" s="136" t="s">
        <v>678</v>
      </c>
      <c r="E97" s="136" t="s">
        <v>729</v>
      </c>
      <c r="F97" s="136">
        <v>2007</v>
      </c>
      <c r="G97" s="140" t="s">
        <v>683</v>
      </c>
      <c r="H97" s="136" t="s">
        <v>362</v>
      </c>
      <c r="I97" s="136" t="s">
        <v>362</v>
      </c>
      <c r="J97" s="141" t="s">
        <v>75</v>
      </c>
      <c r="K97" s="142">
        <v>122892</v>
      </c>
      <c r="L97" s="136" t="s">
        <v>362</v>
      </c>
      <c r="M97" s="136" t="s">
        <v>362</v>
      </c>
      <c r="N97" s="143" t="str">
        <f t="shared" si="3"/>
        <v>N/A</v>
      </c>
      <c r="O97" s="142">
        <v>0</v>
      </c>
      <c r="P97" s="144">
        <f t="shared" si="4"/>
        <v>0</v>
      </c>
      <c r="Q97" s="135">
        <f t="shared" si="5"/>
        <v>122892</v>
      </c>
    </row>
    <row r="98" spans="2:17" s="102" customFormat="1" ht="24">
      <c r="B98" s="138" t="s">
        <v>840</v>
      </c>
      <c r="C98" s="139" t="s">
        <v>841</v>
      </c>
      <c r="D98" s="136" t="s">
        <v>678</v>
      </c>
      <c r="E98" s="136" t="s">
        <v>729</v>
      </c>
      <c r="F98" s="136">
        <v>2011</v>
      </c>
      <c r="G98" s="140" t="s">
        <v>683</v>
      </c>
      <c r="H98" s="136" t="s">
        <v>362</v>
      </c>
      <c r="I98" s="136" t="s">
        <v>362</v>
      </c>
      <c r="J98" s="141" t="s">
        <v>75</v>
      </c>
      <c r="K98" s="142">
        <v>671806.28</v>
      </c>
      <c r="L98" s="136" t="s">
        <v>362</v>
      </c>
      <c r="M98" s="136" t="s">
        <v>362</v>
      </c>
      <c r="N98" s="143" t="str">
        <f t="shared" si="3"/>
        <v>N/A</v>
      </c>
      <c r="O98" s="142">
        <v>0</v>
      </c>
      <c r="P98" s="144">
        <f t="shared" si="4"/>
        <v>0</v>
      </c>
      <c r="Q98" s="135">
        <f t="shared" si="5"/>
        <v>671806.28</v>
      </c>
    </row>
    <row r="99" spans="2:17" s="102" customFormat="1" ht="36">
      <c r="B99" s="138" t="s">
        <v>842</v>
      </c>
      <c r="C99" s="139" t="s">
        <v>843</v>
      </c>
      <c r="D99" s="136" t="s">
        <v>678</v>
      </c>
      <c r="E99" s="136" t="s">
        <v>729</v>
      </c>
      <c r="F99" s="136">
        <v>2007</v>
      </c>
      <c r="G99" s="140" t="s">
        <v>683</v>
      </c>
      <c r="H99" s="136" t="s">
        <v>362</v>
      </c>
      <c r="I99" s="136" t="s">
        <v>362</v>
      </c>
      <c r="J99" s="141" t="s">
        <v>75</v>
      </c>
      <c r="K99" s="142">
        <v>228920</v>
      </c>
      <c r="L99" s="136" t="s">
        <v>362</v>
      </c>
      <c r="M99" s="136" t="s">
        <v>362</v>
      </c>
      <c r="N99" s="143" t="str">
        <f t="shared" si="3"/>
        <v>N/A</v>
      </c>
      <c r="O99" s="142">
        <v>0</v>
      </c>
      <c r="P99" s="144">
        <f t="shared" si="4"/>
        <v>0</v>
      </c>
      <c r="Q99" s="135">
        <f t="shared" si="5"/>
        <v>228920</v>
      </c>
    </row>
    <row r="100" spans="2:17" s="102" customFormat="1" ht="36">
      <c r="B100" s="138" t="s">
        <v>844</v>
      </c>
      <c r="C100" s="139" t="s">
        <v>845</v>
      </c>
      <c r="D100" s="136" t="s">
        <v>678</v>
      </c>
      <c r="E100" s="136" t="s">
        <v>729</v>
      </c>
      <c r="F100" s="136">
        <v>1992</v>
      </c>
      <c r="G100" s="140" t="s">
        <v>683</v>
      </c>
      <c r="H100" s="136" t="s">
        <v>362</v>
      </c>
      <c r="I100" s="136" t="s">
        <v>362</v>
      </c>
      <c r="J100" s="141" t="s">
        <v>75</v>
      </c>
      <c r="K100" s="142">
        <v>228920</v>
      </c>
      <c r="L100" s="136" t="s">
        <v>362</v>
      </c>
      <c r="M100" s="136" t="s">
        <v>362</v>
      </c>
      <c r="N100" s="143" t="str">
        <f t="shared" si="3"/>
        <v>N/A</v>
      </c>
      <c r="O100" s="142">
        <v>0</v>
      </c>
      <c r="P100" s="144">
        <f t="shared" si="4"/>
        <v>0</v>
      </c>
      <c r="Q100" s="135">
        <f t="shared" si="5"/>
        <v>228920</v>
      </c>
    </row>
    <row r="101" spans="2:17" s="102" customFormat="1" ht="24">
      <c r="B101" s="138" t="s">
        <v>846</v>
      </c>
      <c r="C101" s="139" t="s">
        <v>847</v>
      </c>
      <c r="D101" s="136" t="s">
        <v>678</v>
      </c>
      <c r="E101" s="136" t="s">
        <v>729</v>
      </c>
      <c r="F101" s="136">
        <v>2008</v>
      </c>
      <c r="G101" s="140" t="s">
        <v>683</v>
      </c>
      <c r="H101" s="136" t="s">
        <v>362</v>
      </c>
      <c r="I101" s="136" t="s">
        <v>362</v>
      </c>
      <c r="J101" s="141" t="s">
        <v>75</v>
      </c>
      <c r="K101" s="142">
        <v>531826</v>
      </c>
      <c r="L101" s="136" t="s">
        <v>362</v>
      </c>
      <c r="M101" s="136" t="s">
        <v>362</v>
      </c>
      <c r="N101" s="143" t="str">
        <f t="shared" si="3"/>
        <v>N/A</v>
      </c>
      <c r="O101" s="142">
        <v>0</v>
      </c>
      <c r="P101" s="144">
        <f t="shared" si="4"/>
        <v>0</v>
      </c>
      <c r="Q101" s="135">
        <f t="shared" si="5"/>
        <v>531826</v>
      </c>
    </row>
    <row r="102" spans="2:17" s="102" customFormat="1" ht="36">
      <c r="B102" s="138" t="s">
        <v>848</v>
      </c>
      <c r="C102" s="139" t="s">
        <v>849</v>
      </c>
      <c r="D102" s="136" t="s">
        <v>678</v>
      </c>
      <c r="E102" s="136" t="s">
        <v>729</v>
      </c>
      <c r="F102" s="136">
        <v>2002</v>
      </c>
      <c r="G102" s="140" t="s">
        <v>683</v>
      </c>
      <c r="H102" s="136" t="s">
        <v>362</v>
      </c>
      <c r="I102" s="136" t="s">
        <v>362</v>
      </c>
      <c r="J102" s="141" t="s">
        <v>75</v>
      </c>
      <c r="K102" s="142">
        <v>566695</v>
      </c>
      <c r="L102" s="136" t="s">
        <v>362</v>
      </c>
      <c r="M102" s="136" t="s">
        <v>362</v>
      </c>
      <c r="N102" s="143" t="str">
        <f t="shared" si="3"/>
        <v>N/A</v>
      </c>
      <c r="O102" s="142">
        <v>0</v>
      </c>
      <c r="P102" s="144">
        <f t="shared" si="4"/>
        <v>0</v>
      </c>
      <c r="Q102" s="135">
        <f t="shared" si="5"/>
        <v>566695</v>
      </c>
    </row>
    <row r="103" spans="2:17" s="102" customFormat="1" ht="36">
      <c r="B103" s="138" t="s">
        <v>850</v>
      </c>
      <c r="C103" s="139" t="s">
        <v>851</v>
      </c>
      <c r="D103" s="136" t="s">
        <v>678</v>
      </c>
      <c r="E103" s="136" t="s">
        <v>729</v>
      </c>
      <c r="F103" s="136">
        <v>1987</v>
      </c>
      <c r="G103" s="140" t="s">
        <v>683</v>
      </c>
      <c r="H103" s="136" t="s">
        <v>362</v>
      </c>
      <c r="I103" s="136" t="s">
        <v>362</v>
      </c>
      <c r="J103" s="141" t="s">
        <v>75</v>
      </c>
      <c r="K103" s="142">
        <v>5228955</v>
      </c>
      <c r="L103" s="136" t="s">
        <v>362</v>
      </c>
      <c r="M103" s="136" t="s">
        <v>362</v>
      </c>
      <c r="N103" s="143" t="str">
        <f t="shared" si="3"/>
        <v>N/A</v>
      </c>
      <c r="O103" s="142">
        <v>0</v>
      </c>
      <c r="P103" s="144">
        <f t="shared" si="4"/>
        <v>0</v>
      </c>
      <c r="Q103" s="135">
        <f t="shared" si="5"/>
        <v>5228955</v>
      </c>
    </row>
    <row r="104" spans="2:17" s="102" customFormat="1" ht="24">
      <c r="B104" s="138" t="s">
        <v>852</v>
      </c>
      <c r="C104" s="139" t="s">
        <v>853</v>
      </c>
      <c r="D104" s="136" t="s">
        <v>678</v>
      </c>
      <c r="E104" s="136" t="s">
        <v>729</v>
      </c>
      <c r="F104" s="136">
        <v>1996</v>
      </c>
      <c r="G104" s="140" t="s">
        <v>683</v>
      </c>
      <c r="H104" s="136" t="s">
        <v>362</v>
      </c>
      <c r="I104" s="136" t="s">
        <v>362</v>
      </c>
      <c r="J104" s="141" t="s">
        <v>75</v>
      </c>
      <c r="K104" s="142">
        <v>1522980</v>
      </c>
      <c r="L104" s="136" t="s">
        <v>362</v>
      </c>
      <c r="M104" s="136" t="s">
        <v>362</v>
      </c>
      <c r="N104" s="143" t="str">
        <f t="shared" si="3"/>
        <v>N/A</v>
      </c>
      <c r="O104" s="142">
        <v>0</v>
      </c>
      <c r="P104" s="144">
        <f t="shared" si="4"/>
        <v>0</v>
      </c>
      <c r="Q104" s="135">
        <f t="shared" si="5"/>
        <v>1522980</v>
      </c>
    </row>
    <row r="105" spans="2:17" s="102" customFormat="1" ht="24">
      <c r="B105" s="138" t="s">
        <v>854</v>
      </c>
      <c r="C105" s="139" t="s">
        <v>855</v>
      </c>
      <c r="D105" s="136" t="s">
        <v>678</v>
      </c>
      <c r="E105" s="136" t="s">
        <v>729</v>
      </c>
      <c r="F105" s="136">
        <v>2004</v>
      </c>
      <c r="G105" s="140" t="s">
        <v>683</v>
      </c>
      <c r="H105" s="136" t="s">
        <v>362</v>
      </c>
      <c r="I105" s="136" t="s">
        <v>362</v>
      </c>
      <c r="J105" s="141" t="s">
        <v>75</v>
      </c>
      <c r="K105" s="142">
        <v>359700</v>
      </c>
      <c r="L105" s="136" t="s">
        <v>362</v>
      </c>
      <c r="M105" s="136" t="s">
        <v>362</v>
      </c>
      <c r="N105" s="143" t="str">
        <f t="shared" si="3"/>
        <v>N/A</v>
      </c>
      <c r="O105" s="142">
        <v>0</v>
      </c>
      <c r="P105" s="144">
        <f t="shared" si="4"/>
        <v>0</v>
      </c>
      <c r="Q105" s="135">
        <f t="shared" si="5"/>
        <v>359700</v>
      </c>
    </row>
    <row r="106" spans="2:17" s="102" customFormat="1" ht="36">
      <c r="B106" s="138" t="s">
        <v>856</v>
      </c>
      <c r="C106" s="139" t="s">
        <v>857</v>
      </c>
      <c r="D106" s="136" t="s">
        <v>678</v>
      </c>
      <c r="E106" s="136"/>
      <c r="F106" s="136"/>
      <c r="G106" s="140" t="s">
        <v>683</v>
      </c>
      <c r="H106" s="136" t="s">
        <v>362</v>
      </c>
      <c r="I106" s="136" t="s">
        <v>362</v>
      </c>
      <c r="J106" s="141"/>
      <c r="K106" s="142">
        <v>460990.6</v>
      </c>
      <c r="L106" s="136" t="s">
        <v>362</v>
      </c>
      <c r="M106" s="136" t="s">
        <v>362</v>
      </c>
      <c r="N106" s="143" t="str">
        <f t="shared" si="3"/>
        <v>N/A</v>
      </c>
      <c r="O106" s="142">
        <v>0</v>
      </c>
      <c r="P106" s="144">
        <f t="shared" si="4"/>
        <v>0</v>
      </c>
      <c r="Q106" s="135">
        <f t="shared" si="5"/>
        <v>460990.6</v>
      </c>
    </row>
    <row r="107" spans="2:17" s="102" customFormat="1" ht="36">
      <c r="B107" s="138" t="s">
        <v>858</v>
      </c>
      <c r="C107" s="139" t="s">
        <v>859</v>
      </c>
      <c r="D107" s="136" t="s">
        <v>678</v>
      </c>
      <c r="E107" s="136" t="s">
        <v>729</v>
      </c>
      <c r="F107" s="136">
        <v>2007</v>
      </c>
      <c r="G107" s="140" t="s">
        <v>683</v>
      </c>
      <c r="H107" s="136" t="s">
        <v>362</v>
      </c>
      <c r="I107" s="136" t="s">
        <v>362</v>
      </c>
      <c r="J107" s="141" t="s">
        <v>75</v>
      </c>
      <c r="K107" s="142">
        <v>272904.5</v>
      </c>
      <c r="L107" s="136" t="s">
        <v>362</v>
      </c>
      <c r="M107" s="136" t="s">
        <v>362</v>
      </c>
      <c r="N107" s="143" t="str">
        <f t="shared" si="3"/>
        <v>N/A</v>
      </c>
      <c r="O107" s="142">
        <v>0</v>
      </c>
      <c r="P107" s="144">
        <f t="shared" si="4"/>
        <v>0</v>
      </c>
      <c r="Q107" s="135">
        <f t="shared" si="5"/>
        <v>272904.5</v>
      </c>
    </row>
    <row r="108" spans="2:17" s="102" customFormat="1" ht="36">
      <c r="B108" s="138" t="s">
        <v>860</v>
      </c>
      <c r="C108" s="139" t="s">
        <v>861</v>
      </c>
      <c r="D108" s="136" t="s">
        <v>678</v>
      </c>
      <c r="E108" s="136" t="s">
        <v>729</v>
      </c>
      <c r="F108" s="136">
        <v>2004</v>
      </c>
      <c r="G108" s="140" t="s">
        <v>683</v>
      </c>
      <c r="H108" s="136" t="s">
        <v>362</v>
      </c>
      <c r="I108" s="136" t="s">
        <v>362</v>
      </c>
      <c r="J108" s="141" t="s">
        <v>75</v>
      </c>
      <c r="K108" s="142">
        <v>615540.80000000005</v>
      </c>
      <c r="L108" s="136" t="s">
        <v>362</v>
      </c>
      <c r="M108" s="136" t="s">
        <v>362</v>
      </c>
      <c r="N108" s="143" t="str">
        <f t="shared" si="3"/>
        <v>N/A</v>
      </c>
      <c r="O108" s="142">
        <v>0</v>
      </c>
      <c r="P108" s="144">
        <f t="shared" si="4"/>
        <v>0</v>
      </c>
      <c r="Q108" s="135">
        <f t="shared" si="5"/>
        <v>615540.80000000005</v>
      </c>
    </row>
    <row r="109" spans="2:17" s="102" customFormat="1" ht="24">
      <c r="B109" s="138" t="s">
        <v>862</v>
      </c>
      <c r="C109" s="139" t="s">
        <v>863</v>
      </c>
      <c r="D109" s="136" t="s">
        <v>678</v>
      </c>
      <c r="E109" s="136"/>
      <c r="F109" s="136"/>
      <c r="G109" s="140" t="s">
        <v>683</v>
      </c>
      <c r="H109" s="136" t="s">
        <v>362</v>
      </c>
      <c r="I109" s="136" t="s">
        <v>362</v>
      </c>
      <c r="J109" s="141"/>
      <c r="K109" s="142">
        <v>144252</v>
      </c>
      <c r="L109" s="136" t="s">
        <v>362</v>
      </c>
      <c r="M109" s="136" t="s">
        <v>362</v>
      </c>
      <c r="N109" s="143" t="str">
        <f t="shared" si="3"/>
        <v>N/A</v>
      </c>
      <c r="O109" s="142">
        <v>0</v>
      </c>
      <c r="P109" s="144">
        <f t="shared" si="4"/>
        <v>0</v>
      </c>
      <c r="Q109" s="135">
        <f t="shared" si="5"/>
        <v>144252</v>
      </c>
    </row>
    <row r="110" spans="2:17" s="102" customFormat="1" ht="36">
      <c r="B110" s="138" t="s">
        <v>864</v>
      </c>
      <c r="C110" s="139" t="s">
        <v>865</v>
      </c>
      <c r="D110" s="136" t="s">
        <v>678</v>
      </c>
      <c r="E110" s="136" t="s">
        <v>729</v>
      </c>
      <c r="F110" s="136">
        <v>2004</v>
      </c>
      <c r="G110" s="140" t="s">
        <v>683</v>
      </c>
      <c r="H110" s="136" t="s">
        <v>362</v>
      </c>
      <c r="I110" s="136" t="s">
        <v>362</v>
      </c>
      <c r="J110" s="141" t="s">
        <v>75</v>
      </c>
      <c r="K110" s="142">
        <v>71181.600000000006</v>
      </c>
      <c r="L110" s="136" t="s">
        <v>362</v>
      </c>
      <c r="M110" s="136" t="s">
        <v>362</v>
      </c>
      <c r="N110" s="143" t="str">
        <f t="shared" si="3"/>
        <v>N/A</v>
      </c>
      <c r="O110" s="142">
        <v>0</v>
      </c>
      <c r="P110" s="144">
        <f t="shared" si="4"/>
        <v>0</v>
      </c>
      <c r="Q110" s="135">
        <f t="shared" si="5"/>
        <v>71181.600000000006</v>
      </c>
    </row>
    <row r="111" spans="2:17" s="102" customFormat="1" ht="24">
      <c r="B111" s="138" t="s">
        <v>866</v>
      </c>
      <c r="C111" s="139" t="s">
        <v>867</v>
      </c>
      <c r="D111" s="136" t="s">
        <v>678</v>
      </c>
      <c r="E111" s="136" t="s">
        <v>729</v>
      </c>
      <c r="F111" s="136">
        <v>2017</v>
      </c>
      <c r="G111" s="140" t="s">
        <v>683</v>
      </c>
      <c r="H111" s="136" t="s">
        <v>362</v>
      </c>
      <c r="I111" s="136" t="s">
        <v>362</v>
      </c>
      <c r="J111" s="141" t="s">
        <v>75</v>
      </c>
      <c r="K111" s="142">
        <v>602491.05000000005</v>
      </c>
      <c r="L111" s="136" t="s">
        <v>362</v>
      </c>
      <c r="M111" s="136" t="s">
        <v>362</v>
      </c>
      <c r="N111" s="143" t="str">
        <f t="shared" si="3"/>
        <v>N/A</v>
      </c>
      <c r="O111" s="142">
        <v>0</v>
      </c>
      <c r="P111" s="144">
        <f t="shared" si="4"/>
        <v>0</v>
      </c>
      <c r="Q111" s="135">
        <f t="shared" si="5"/>
        <v>602491.05000000005</v>
      </c>
    </row>
    <row r="112" spans="2:17" s="102" customFormat="1" ht="24">
      <c r="B112" s="138" t="s">
        <v>868</v>
      </c>
      <c r="C112" s="139" t="s">
        <v>869</v>
      </c>
      <c r="D112" s="136" t="s">
        <v>678</v>
      </c>
      <c r="E112" s="136" t="s">
        <v>729</v>
      </c>
      <c r="F112" s="136">
        <v>2018</v>
      </c>
      <c r="G112" s="140" t="s">
        <v>683</v>
      </c>
      <c r="H112" s="136" t="s">
        <v>362</v>
      </c>
      <c r="I112" s="136" t="s">
        <v>362</v>
      </c>
      <c r="J112" s="141" t="s">
        <v>75</v>
      </c>
      <c r="K112" s="142">
        <v>496982.25</v>
      </c>
      <c r="L112" s="136" t="s">
        <v>362</v>
      </c>
      <c r="M112" s="136" t="s">
        <v>362</v>
      </c>
      <c r="N112" s="143" t="str">
        <f t="shared" si="3"/>
        <v>N/A</v>
      </c>
      <c r="O112" s="142">
        <v>0</v>
      </c>
      <c r="P112" s="144">
        <f t="shared" si="4"/>
        <v>0</v>
      </c>
      <c r="Q112" s="135">
        <f t="shared" si="5"/>
        <v>496982.25</v>
      </c>
    </row>
    <row r="113" spans="2:17" s="102" customFormat="1">
      <c r="B113" s="138" t="s">
        <v>870</v>
      </c>
      <c r="C113" s="139" t="s">
        <v>871</v>
      </c>
      <c r="D113" s="136" t="s">
        <v>678</v>
      </c>
      <c r="E113" s="136" t="s">
        <v>872</v>
      </c>
      <c r="F113" s="137">
        <v>38968</v>
      </c>
      <c r="G113" s="140" t="s">
        <v>683</v>
      </c>
      <c r="H113" s="136" t="s">
        <v>362</v>
      </c>
      <c r="I113" s="136" t="s">
        <v>362</v>
      </c>
      <c r="J113" s="141" t="s">
        <v>73</v>
      </c>
      <c r="K113" s="142">
        <v>325208</v>
      </c>
      <c r="L113" s="136" t="s">
        <v>362</v>
      </c>
      <c r="M113" s="136" t="s">
        <v>362</v>
      </c>
      <c r="N113" s="143" t="str">
        <f t="shared" si="3"/>
        <v>N/A</v>
      </c>
      <c r="O113" s="142">
        <v>0</v>
      </c>
      <c r="P113" s="144">
        <f t="shared" si="4"/>
        <v>0</v>
      </c>
      <c r="Q113" s="135">
        <f t="shared" si="5"/>
        <v>325208</v>
      </c>
    </row>
    <row r="114" spans="2:17" s="102" customFormat="1">
      <c r="B114" s="138" t="s">
        <v>873</v>
      </c>
      <c r="C114" s="139" t="s">
        <v>871</v>
      </c>
      <c r="D114" s="136" t="s">
        <v>678</v>
      </c>
      <c r="E114" s="136" t="s">
        <v>872</v>
      </c>
      <c r="F114" s="137">
        <v>39308</v>
      </c>
      <c r="G114" s="140" t="s">
        <v>683</v>
      </c>
      <c r="H114" s="136" t="s">
        <v>362</v>
      </c>
      <c r="I114" s="136" t="s">
        <v>362</v>
      </c>
      <c r="J114" s="141" t="s">
        <v>73</v>
      </c>
      <c r="K114" s="142">
        <v>95403</v>
      </c>
      <c r="L114" s="136" t="s">
        <v>362</v>
      </c>
      <c r="M114" s="136" t="s">
        <v>362</v>
      </c>
      <c r="N114" s="143" t="str">
        <f t="shared" si="3"/>
        <v>N/A</v>
      </c>
      <c r="O114" s="142">
        <v>0</v>
      </c>
      <c r="P114" s="144">
        <f t="shared" si="4"/>
        <v>0</v>
      </c>
      <c r="Q114" s="135">
        <f t="shared" si="5"/>
        <v>95403</v>
      </c>
    </row>
    <row r="115" spans="2:17" s="102" customFormat="1" ht="36">
      <c r="B115" s="138" t="s">
        <v>874</v>
      </c>
      <c r="C115" s="139" t="s">
        <v>875</v>
      </c>
      <c r="D115" s="136" t="s">
        <v>678</v>
      </c>
      <c r="E115" s="136" t="s">
        <v>872</v>
      </c>
      <c r="F115" s="137">
        <v>39045</v>
      </c>
      <c r="G115" s="140" t="s">
        <v>683</v>
      </c>
      <c r="H115" s="136" t="s">
        <v>362</v>
      </c>
      <c r="I115" s="136" t="s">
        <v>362</v>
      </c>
      <c r="J115" s="141" t="s">
        <v>73</v>
      </c>
      <c r="K115" s="142">
        <v>245000</v>
      </c>
      <c r="L115" s="136" t="s">
        <v>362</v>
      </c>
      <c r="M115" s="136" t="s">
        <v>362</v>
      </c>
      <c r="N115" s="143" t="str">
        <f t="shared" si="3"/>
        <v>N/A</v>
      </c>
      <c r="O115" s="142">
        <v>0</v>
      </c>
      <c r="P115" s="144">
        <f t="shared" si="4"/>
        <v>0</v>
      </c>
      <c r="Q115" s="135">
        <f t="shared" si="5"/>
        <v>245000</v>
      </c>
    </row>
    <row r="116" spans="2:17" s="102" customFormat="1">
      <c r="B116" s="138" t="s">
        <v>876</v>
      </c>
      <c r="C116" s="139" t="s">
        <v>877</v>
      </c>
      <c r="D116" s="136" t="s">
        <v>678</v>
      </c>
      <c r="E116" s="136" t="s">
        <v>872</v>
      </c>
      <c r="F116" s="137">
        <v>38730</v>
      </c>
      <c r="G116" s="140" t="s">
        <v>683</v>
      </c>
      <c r="H116" s="136" t="s">
        <v>362</v>
      </c>
      <c r="I116" s="136" t="s">
        <v>362</v>
      </c>
      <c r="J116" s="141" t="s">
        <v>73</v>
      </c>
      <c r="K116" s="142">
        <v>1881178.13</v>
      </c>
      <c r="L116" s="136" t="s">
        <v>362</v>
      </c>
      <c r="M116" s="136" t="s">
        <v>362</v>
      </c>
      <c r="N116" s="143" t="str">
        <f t="shared" si="3"/>
        <v>N/A</v>
      </c>
      <c r="O116" s="142">
        <v>0</v>
      </c>
      <c r="P116" s="144">
        <f t="shared" si="4"/>
        <v>0</v>
      </c>
      <c r="Q116" s="135">
        <f t="shared" si="5"/>
        <v>1881178.13</v>
      </c>
    </row>
    <row r="117" spans="2:17" s="102" customFormat="1" ht="24">
      <c r="B117" s="138" t="s">
        <v>878</v>
      </c>
      <c r="C117" s="139" t="s">
        <v>879</v>
      </c>
      <c r="D117" s="136" t="s">
        <v>678</v>
      </c>
      <c r="E117" s="136"/>
      <c r="F117" s="136"/>
      <c r="G117" s="140" t="s">
        <v>683</v>
      </c>
      <c r="H117" s="136" t="s">
        <v>362</v>
      </c>
      <c r="I117" s="136" t="s">
        <v>362</v>
      </c>
      <c r="J117" s="141"/>
      <c r="K117" s="142">
        <v>755200</v>
      </c>
      <c r="L117" s="136" t="s">
        <v>362</v>
      </c>
      <c r="M117" s="136" t="s">
        <v>362</v>
      </c>
      <c r="N117" s="143" t="str">
        <f t="shared" si="3"/>
        <v>N/A</v>
      </c>
      <c r="O117" s="142">
        <v>0</v>
      </c>
      <c r="P117" s="144">
        <f t="shared" si="4"/>
        <v>0</v>
      </c>
      <c r="Q117" s="135">
        <f t="shared" si="5"/>
        <v>755200</v>
      </c>
    </row>
    <row r="118" spans="2:17" s="102" customFormat="1">
      <c r="B118" s="138" t="s">
        <v>880</v>
      </c>
      <c r="C118" s="139" t="s">
        <v>881</v>
      </c>
      <c r="D118" s="136" t="s">
        <v>678</v>
      </c>
      <c r="E118" s="136"/>
      <c r="F118" s="136"/>
      <c r="G118" s="140" t="s">
        <v>683</v>
      </c>
      <c r="H118" s="136" t="s">
        <v>362</v>
      </c>
      <c r="I118" s="136" t="s">
        <v>362</v>
      </c>
      <c r="J118" s="141"/>
      <c r="K118" s="142">
        <v>1048950</v>
      </c>
      <c r="L118" s="136" t="s">
        <v>362</v>
      </c>
      <c r="M118" s="136" t="s">
        <v>362</v>
      </c>
      <c r="N118" s="143" t="str">
        <f t="shared" si="3"/>
        <v>N/A</v>
      </c>
      <c r="O118" s="142">
        <v>0</v>
      </c>
      <c r="P118" s="144">
        <f t="shared" si="4"/>
        <v>0</v>
      </c>
      <c r="Q118" s="135">
        <f t="shared" si="5"/>
        <v>1048950</v>
      </c>
    </row>
    <row r="119" spans="2:17" s="102" customFormat="1" ht="24">
      <c r="B119" s="138" t="s">
        <v>882</v>
      </c>
      <c r="C119" s="139" t="s">
        <v>883</v>
      </c>
      <c r="D119" s="136" t="s">
        <v>678</v>
      </c>
      <c r="E119" s="136" t="s">
        <v>872</v>
      </c>
      <c r="F119" s="137">
        <v>38327</v>
      </c>
      <c r="G119" s="140" t="s">
        <v>683</v>
      </c>
      <c r="H119" s="136" t="s">
        <v>362</v>
      </c>
      <c r="I119" s="136" t="s">
        <v>362</v>
      </c>
      <c r="J119" s="141" t="s">
        <v>73</v>
      </c>
      <c r="K119" s="142">
        <v>177000</v>
      </c>
      <c r="L119" s="136" t="s">
        <v>362</v>
      </c>
      <c r="M119" s="136" t="s">
        <v>362</v>
      </c>
      <c r="N119" s="143" t="str">
        <f t="shared" si="3"/>
        <v>N/A</v>
      </c>
      <c r="O119" s="142">
        <v>0</v>
      </c>
      <c r="P119" s="144">
        <f t="shared" si="4"/>
        <v>0</v>
      </c>
      <c r="Q119" s="135">
        <f t="shared" si="5"/>
        <v>177000</v>
      </c>
    </row>
    <row r="120" spans="2:17" s="102" customFormat="1" ht="24">
      <c r="B120" s="138" t="s">
        <v>884</v>
      </c>
      <c r="C120" s="139" t="s">
        <v>885</v>
      </c>
      <c r="D120" s="136" t="s">
        <v>678</v>
      </c>
      <c r="E120" s="136" t="s">
        <v>886</v>
      </c>
      <c r="F120" s="137">
        <v>38485</v>
      </c>
      <c r="G120" s="140" t="s">
        <v>683</v>
      </c>
      <c r="H120" s="136" t="s">
        <v>362</v>
      </c>
      <c r="I120" s="136" t="s">
        <v>362</v>
      </c>
      <c r="J120" s="141" t="s">
        <v>73</v>
      </c>
      <c r="K120" s="142">
        <v>1575777</v>
      </c>
      <c r="L120" s="136" t="s">
        <v>362</v>
      </c>
      <c r="M120" s="136" t="s">
        <v>362</v>
      </c>
      <c r="N120" s="143" t="str">
        <f t="shared" si="3"/>
        <v>N/A</v>
      </c>
      <c r="O120" s="142">
        <v>0</v>
      </c>
      <c r="P120" s="144">
        <f t="shared" si="4"/>
        <v>0</v>
      </c>
      <c r="Q120" s="135">
        <f t="shared" si="5"/>
        <v>1575777</v>
      </c>
    </row>
    <row r="121" spans="2:17" s="102" customFormat="1" ht="36">
      <c r="B121" s="138" t="s">
        <v>887</v>
      </c>
      <c r="C121" s="139" t="s">
        <v>888</v>
      </c>
      <c r="D121" s="136" t="s">
        <v>678</v>
      </c>
      <c r="E121" s="136" t="s">
        <v>872</v>
      </c>
      <c r="F121" s="137">
        <v>35458</v>
      </c>
      <c r="G121" s="140" t="s">
        <v>683</v>
      </c>
      <c r="H121" s="136" t="s">
        <v>362</v>
      </c>
      <c r="I121" s="136" t="s">
        <v>362</v>
      </c>
      <c r="J121" s="141" t="s">
        <v>73</v>
      </c>
      <c r="K121" s="142">
        <v>580630.80000000005</v>
      </c>
      <c r="L121" s="136" t="s">
        <v>362</v>
      </c>
      <c r="M121" s="136" t="s">
        <v>362</v>
      </c>
      <c r="N121" s="143" t="str">
        <f t="shared" si="3"/>
        <v>N/A</v>
      </c>
      <c r="O121" s="142">
        <v>0</v>
      </c>
      <c r="P121" s="144">
        <f t="shared" si="4"/>
        <v>0</v>
      </c>
      <c r="Q121" s="135">
        <f t="shared" si="5"/>
        <v>580630.80000000005</v>
      </c>
    </row>
    <row r="122" spans="2:17" s="102" customFormat="1" ht="24">
      <c r="B122" s="138" t="s">
        <v>889</v>
      </c>
      <c r="C122" s="139" t="s">
        <v>890</v>
      </c>
      <c r="D122" s="136" t="s">
        <v>678</v>
      </c>
      <c r="E122" s="136" t="s">
        <v>872</v>
      </c>
      <c r="F122" s="137">
        <v>39253</v>
      </c>
      <c r="G122" s="140" t="s">
        <v>683</v>
      </c>
      <c r="H122" s="136" t="s">
        <v>362</v>
      </c>
      <c r="I122" s="136" t="s">
        <v>362</v>
      </c>
      <c r="J122" s="141" t="s">
        <v>73</v>
      </c>
      <c r="K122" s="142">
        <v>1787700</v>
      </c>
      <c r="L122" s="136" t="s">
        <v>362</v>
      </c>
      <c r="M122" s="136" t="s">
        <v>362</v>
      </c>
      <c r="N122" s="143" t="str">
        <f t="shared" si="3"/>
        <v>N/A</v>
      </c>
      <c r="O122" s="142">
        <v>0</v>
      </c>
      <c r="P122" s="144">
        <f t="shared" si="4"/>
        <v>0</v>
      </c>
      <c r="Q122" s="135">
        <f t="shared" si="5"/>
        <v>1787700</v>
      </c>
    </row>
    <row r="123" spans="2:17" s="102" customFormat="1" ht="24">
      <c r="B123" s="138" t="s">
        <v>891</v>
      </c>
      <c r="C123" s="139" t="s">
        <v>892</v>
      </c>
      <c r="D123" s="136" t="s">
        <v>678</v>
      </c>
      <c r="E123" s="136" t="s">
        <v>872</v>
      </c>
      <c r="F123" s="137">
        <v>39363</v>
      </c>
      <c r="G123" s="140" t="s">
        <v>683</v>
      </c>
      <c r="H123" s="136" t="s">
        <v>362</v>
      </c>
      <c r="I123" s="136" t="s">
        <v>362</v>
      </c>
      <c r="J123" s="141" t="s">
        <v>73</v>
      </c>
      <c r="K123" s="142">
        <v>299250</v>
      </c>
      <c r="L123" s="136" t="s">
        <v>362</v>
      </c>
      <c r="M123" s="136" t="s">
        <v>362</v>
      </c>
      <c r="N123" s="143" t="str">
        <f t="shared" si="3"/>
        <v>N/A</v>
      </c>
      <c r="O123" s="142">
        <v>0</v>
      </c>
      <c r="P123" s="144">
        <f t="shared" si="4"/>
        <v>0</v>
      </c>
      <c r="Q123" s="135">
        <f t="shared" si="5"/>
        <v>299250</v>
      </c>
    </row>
    <row r="124" spans="2:17" s="102" customFormat="1" ht="24">
      <c r="B124" s="138" t="s">
        <v>893</v>
      </c>
      <c r="C124" s="139" t="s">
        <v>894</v>
      </c>
      <c r="D124" s="136" t="s">
        <v>678</v>
      </c>
      <c r="E124" s="136" t="s">
        <v>872</v>
      </c>
      <c r="F124" s="137">
        <v>39402</v>
      </c>
      <c r="G124" s="140" t="s">
        <v>683</v>
      </c>
      <c r="H124" s="136" t="s">
        <v>362</v>
      </c>
      <c r="I124" s="136" t="s">
        <v>362</v>
      </c>
      <c r="J124" s="141" t="s">
        <v>73</v>
      </c>
      <c r="K124" s="142">
        <v>424800</v>
      </c>
      <c r="L124" s="136" t="s">
        <v>362</v>
      </c>
      <c r="M124" s="136" t="s">
        <v>362</v>
      </c>
      <c r="N124" s="143" t="str">
        <f t="shared" si="3"/>
        <v>N/A</v>
      </c>
      <c r="O124" s="142">
        <v>0</v>
      </c>
      <c r="P124" s="144">
        <f t="shared" si="4"/>
        <v>0</v>
      </c>
      <c r="Q124" s="135">
        <f t="shared" si="5"/>
        <v>424800</v>
      </c>
    </row>
    <row r="125" spans="2:17" s="102" customFormat="1" ht="24">
      <c r="B125" s="138" t="s">
        <v>895</v>
      </c>
      <c r="C125" s="139" t="s">
        <v>896</v>
      </c>
      <c r="D125" s="136" t="s">
        <v>678</v>
      </c>
      <c r="E125" s="136" t="s">
        <v>872</v>
      </c>
      <c r="F125" s="137">
        <v>39345</v>
      </c>
      <c r="G125" s="140" t="s">
        <v>683</v>
      </c>
      <c r="H125" s="136" t="s">
        <v>362</v>
      </c>
      <c r="I125" s="136" t="s">
        <v>362</v>
      </c>
      <c r="J125" s="141" t="s">
        <v>73</v>
      </c>
      <c r="K125" s="142">
        <v>118000</v>
      </c>
      <c r="L125" s="136" t="s">
        <v>362</v>
      </c>
      <c r="M125" s="136" t="s">
        <v>362</v>
      </c>
      <c r="N125" s="143" t="str">
        <f t="shared" si="3"/>
        <v>N/A</v>
      </c>
      <c r="O125" s="142">
        <v>0</v>
      </c>
      <c r="P125" s="144">
        <f t="shared" si="4"/>
        <v>0</v>
      </c>
      <c r="Q125" s="135">
        <f t="shared" si="5"/>
        <v>118000</v>
      </c>
    </row>
    <row r="126" spans="2:17" s="102" customFormat="1">
      <c r="B126" s="138" t="s">
        <v>897</v>
      </c>
      <c r="C126" s="139" t="s">
        <v>898</v>
      </c>
      <c r="D126" s="136" t="s">
        <v>678</v>
      </c>
      <c r="E126" s="136" t="s">
        <v>872</v>
      </c>
      <c r="F126" s="137">
        <v>38968</v>
      </c>
      <c r="G126" s="140" t="s">
        <v>683</v>
      </c>
      <c r="H126" s="136" t="s">
        <v>362</v>
      </c>
      <c r="I126" s="136" t="s">
        <v>362</v>
      </c>
      <c r="J126" s="141" t="s">
        <v>73</v>
      </c>
      <c r="K126" s="142">
        <v>4217043.76</v>
      </c>
      <c r="L126" s="136" t="s">
        <v>362</v>
      </c>
      <c r="M126" s="136" t="s">
        <v>362</v>
      </c>
      <c r="N126" s="143" t="str">
        <f t="shared" si="3"/>
        <v>N/A</v>
      </c>
      <c r="O126" s="142">
        <v>0</v>
      </c>
      <c r="P126" s="144">
        <f t="shared" si="4"/>
        <v>0</v>
      </c>
      <c r="Q126" s="135">
        <f t="shared" si="5"/>
        <v>4217043.76</v>
      </c>
    </row>
    <row r="127" spans="2:17" s="102" customFormat="1">
      <c r="B127" s="138" t="s">
        <v>899</v>
      </c>
      <c r="C127" s="139" t="s">
        <v>871</v>
      </c>
      <c r="D127" s="136" t="s">
        <v>678</v>
      </c>
      <c r="E127" s="136"/>
      <c r="F127" s="136"/>
      <c r="G127" s="140" t="s">
        <v>683</v>
      </c>
      <c r="H127" s="136" t="s">
        <v>362</v>
      </c>
      <c r="I127" s="136" t="s">
        <v>362</v>
      </c>
      <c r="J127" s="141"/>
      <c r="K127" s="142">
        <v>975404.96</v>
      </c>
      <c r="L127" s="136" t="s">
        <v>362</v>
      </c>
      <c r="M127" s="136" t="s">
        <v>362</v>
      </c>
      <c r="N127" s="143" t="str">
        <f t="shared" si="3"/>
        <v>N/A</v>
      </c>
      <c r="O127" s="142">
        <v>0</v>
      </c>
      <c r="P127" s="144">
        <f t="shared" si="4"/>
        <v>0</v>
      </c>
      <c r="Q127" s="135">
        <f t="shared" si="5"/>
        <v>975404.96</v>
      </c>
    </row>
    <row r="128" spans="2:17" s="102" customFormat="1">
      <c r="B128" s="138" t="s">
        <v>900</v>
      </c>
      <c r="C128" s="139" t="s">
        <v>877</v>
      </c>
      <c r="D128" s="136" t="s">
        <v>678</v>
      </c>
      <c r="E128" s="136"/>
      <c r="F128" s="137"/>
      <c r="G128" s="140" t="s">
        <v>683</v>
      </c>
      <c r="H128" s="136" t="s">
        <v>362</v>
      </c>
      <c r="I128" s="136" t="s">
        <v>362</v>
      </c>
      <c r="J128" s="141"/>
      <c r="K128" s="142">
        <v>85937.04</v>
      </c>
      <c r="L128" s="136" t="s">
        <v>362</v>
      </c>
      <c r="M128" s="136" t="s">
        <v>362</v>
      </c>
      <c r="N128" s="143" t="str">
        <f t="shared" si="3"/>
        <v>N/A</v>
      </c>
      <c r="O128" s="142">
        <v>0</v>
      </c>
      <c r="P128" s="144">
        <f t="shared" si="4"/>
        <v>0</v>
      </c>
      <c r="Q128" s="135">
        <f t="shared" si="5"/>
        <v>85937.04</v>
      </c>
    </row>
    <row r="129" spans="2:17" s="102" customFormat="1" ht="24">
      <c r="B129" s="138" t="s">
        <v>901</v>
      </c>
      <c r="C129" s="139" t="s">
        <v>902</v>
      </c>
      <c r="D129" s="136" t="s">
        <v>678</v>
      </c>
      <c r="E129" s="136" t="s">
        <v>872</v>
      </c>
      <c r="F129" s="137">
        <v>40582</v>
      </c>
      <c r="G129" s="140" t="s">
        <v>683</v>
      </c>
      <c r="H129" s="136" t="s">
        <v>362</v>
      </c>
      <c r="I129" s="136" t="s">
        <v>362</v>
      </c>
      <c r="J129" s="141" t="s">
        <v>73</v>
      </c>
      <c r="K129" s="142">
        <v>152000</v>
      </c>
      <c r="L129" s="136" t="s">
        <v>362</v>
      </c>
      <c r="M129" s="136" t="s">
        <v>362</v>
      </c>
      <c r="N129" s="143" t="str">
        <f t="shared" si="3"/>
        <v>N/A</v>
      </c>
      <c r="O129" s="142">
        <v>0</v>
      </c>
      <c r="P129" s="144">
        <f t="shared" si="4"/>
        <v>0</v>
      </c>
      <c r="Q129" s="135">
        <f t="shared" si="5"/>
        <v>152000</v>
      </c>
    </row>
    <row r="130" spans="2:17" s="102" customFormat="1">
      <c r="B130" s="138" t="s">
        <v>903</v>
      </c>
      <c r="C130" s="139" t="s">
        <v>898</v>
      </c>
      <c r="D130" s="136" t="s">
        <v>678</v>
      </c>
      <c r="E130" s="136" t="s">
        <v>872</v>
      </c>
      <c r="F130" s="137">
        <v>39275</v>
      </c>
      <c r="G130" s="140" t="s">
        <v>683</v>
      </c>
      <c r="H130" s="136" t="s">
        <v>362</v>
      </c>
      <c r="I130" s="136" t="s">
        <v>362</v>
      </c>
      <c r="J130" s="141" t="s">
        <v>73</v>
      </c>
      <c r="K130" s="142">
        <v>205320</v>
      </c>
      <c r="L130" s="136" t="s">
        <v>362</v>
      </c>
      <c r="M130" s="136" t="s">
        <v>362</v>
      </c>
      <c r="N130" s="143" t="str">
        <f t="shared" si="3"/>
        <v>N/A</v>
      </c>
      <c r="O130" s="142">
        <v>0</v>
      </c>
      <c r="P130" s="144">
        <f t="shared" si="4"/>
        <v>0</v>
      </c>
      <c r="Q130" s="135">
        <f t="shared" si="5"/>
        <v>205320</v>
      </c>
    </row>
    <row r="131" spans="2:17" s="102" customFormat="1" ht="24">
      <c r="B131" s="138" t="s">
        <v>904</v>
      </c>
      <c r="C131" s="139" t="s">
        <v>905</v>
      </c>
      <c r="D131" s="136" t="s">
        <v>678</v>
      </c>
      <c r="E131" s="136" t="s">
        <v>872</v>
      </c>
      <c r="F131" s="137">
        <v>41926</v>
      </c>
      <c r="G131" s="140" t="s">
        <v>683</v>
      </c>
      <c r="H131" s="136" t="s">
        <v>362</v>
      </c>
      <c r="I131" s="136" t="s">
        <v>362</v>
      </c>
      <c r="J131" s="141" t="s">
        <v>73</v>
      </c>
      <c r="K131" s="142">
        <v>369040</v>
      </c>
      <c r="L131" s="136" t="s">
        <v>362</v>
      </c>
      <c r="M131" s="136" t="s">
        <v>362</v>
      </c>
      <c r="N131" s="143" t="str">
        <f t="shared" si="3"/>
        <v>N/A</v>
      </c>
      <c r="O131" s="142">
        <v>0</v>
      </c>
      <c r="P131" s="144">
        <f t="shared" si="4"/>
        <v>0</v>
      </c>
      <c r="Q131" s="135">
        <f t="shared" si="5"/>
        <v>369040</v>
      </c>
    </row>
    <row r="132" spans="2:17" s="102" customFormat="1" ht="48">
      <c r="B132" s="138" t="s">
        <v>906</v>
      </c>
      <c r="C132" s="139" t="s">
        <v>907</v>
      </c>
      <c r="D132" s="136" t="s">
        <v>678</v>
      </c>
      <c r="E132" s="136" t="s">
        <v>872</v>
      </c>
      <c r="F132" s="137">
        <v>39199</v>
      </c>
      <c r="G132" s="140" t="s">
        <v>683</v>
      </c>
      <c r="H132" s="136" t="s">
        <v>362</v>
      </c>
      <c r="I132" s="136" t="s">
        <v>362</v>
      </c>
      <c r="J132" s="141" t="s">
        <v>73</v>
      </c>
      <c r="K132" s="142">
        <v>841095</v>
      </c>
      <c r="L132" s="136" t="s">
        <v>362</v>
      </c>
      <c r="M132" s="136" t="s">
        <v>362</v>
      </c>
      <c r="N132" s="143" t="str">
        <f t="shared" si="3"/>
        <v>N/A</v>
      </c>
      <c r="O132" s="142">
        <v>0</v>
      </c>
      <c r="P132" s="144">
        <f t="shared" si="4"/>
        <v>0</v>
      </c>
      <c r="Q132" s="135">
        <f t="shared" si="5"/>
        <v>841095</v>
      </c>
    </row>
    <row r="133" spans="2:17" s="102" customFormat="1" ht="24">
      <c r="B133" s="138" t="s">
        <v>908</v>
      </c>
      <c r="C133" s="139" t="s">
        <v>909</v>
      </c>
      <c r="D133" s="136" t="s">
        <v>678</v>
      </c>
      <c r="E133" s="136" t="s">
        <v>872</v>
      </c>
      <c r="F133" s="137">
        <v>41926</v>
      </c>
      <c r="G133" s="140" t="s">
        <v>683</v>
      </c>
      <c r="H133" s="136" t="s">
        <v>362</v>
      </c>
      <c r="I133" s="136" t="s">
        <v>362</v>
      </c>
      <c r="J133" s="141" t="s">
        <v>73</v>
      </c>
      <c r="K133" s="142">
        <v>742000</v>
      </c>
      <c r="L133" s="136" t="s">
        <v>362</v>
      </c>
      <c r="M133" s="136" t="s">
        <v>362</v>
      </c>
      <c r="N133" s="143" t="str">
        <f t="shared" si="3"/>
        <v>N/A</v>
      </c>
      <c r="O133" s="142">
        <v>0</v>
      </c>
      <c r="P133" s="144">
        <f t="shared" si="4"/>
        <v>0</v>
      </c>
      <c r="Q133" s="135">
        <f t="shared" si="5"/>
        <v>742000</v>
      </c>
    </row>
    <row r="134" spans="2:17" s="102" customFormat="1" ht="24">
      <c r="B134" s="138" t="s">
        <v>910</v>
      </c>
      <c r="C134" s="139" t="s">
        <v>911</v>
      </c>
      <c r="D134" s="136" t="s">
        <v>678</v>
      </c>
      <c r="E134" s="136" t="s">
        <v>872</v>
      </c>
      <c r="F134" s="137">
        <v>38761</v>
      </c>
      <c r="G134" s="140" t="s">
        <v>683</v>
      </c>
      <c r="H134" s="136" t="s">
        <v>362</v>
      </c>
      <c r="I134" s="136" t="s">
        <v>362</v>
      </c>
      <c r="J134" s="141" t="s">
        <v>73</v>
      </c>
      <c r="K134" s="142">
        <v>178500</v>
      </c>
      <c r="L134" s="136" t="s">
        <v>362</v>
      </c>
      <c r="M134" s="136" t="s">
        <v>362</v>
      </c>
      <c r="N134" s="143" t="str">
        <f t="shared" si="3"/>
        <v>N/A</v>
      </c>
      <c r="O134" s="142">
        <v>0</v>
      </c>
      <c r="P134" s="144">
        <f t="shared" si="4"/>
        <v>0</v>
      </c>
      <c r="Q134" s="135">
        <f t="shared" si="5"/>
        <v>178500</v>
      </c>
    </row>
    <row r="135" spans="2:17" s="102" customFormat="1" ht="24">
      <c r="B135" s="138" t="s">
        <v>912</v>
      </c>
      <c r="C135" s="139" t="s">
        <v>913</v>
      </c>
      <c r="D135" s="136" t="s">
        <v>678</v>
      </c>
      <c r="E135" s="136" t="s">
        <v>872</v>
      </c>
      <c r="F135" s="137">
        <v>38737</v>
      </c>
      <c r="G135" s="140" t="s">
        <v>683</v>
      </c>
      <c r="H135" s="136" t="s">
        <v>362</v>
      </c>
      <c r="I135" s="136" t="s">
        <v>362</v>
      </c>
      <c r="J135" s="141" t="s">
        <v>73</v>
      </c>
      <c r="K135" s="142">
        <v>38000</v>
      </c>
      <c r="L135" s="136" t="s">
        <v>362</v>
      </c>
      <c r="M135" s="136" t="s">
        <v>362</v>
      </c>
      <c r="N135" s="143" t="str">
        <f t="shared" si="3"/>
        <v>N/A</v>
      </c>
      <c r="O135" s="142">
        <v>0</v>
      </c>
      <c r="P135" s="144">
        <f t="shared" si="4"/>
        <v>0</v>
      </c>
      <c r="Q135" s="135">
        <f t="shared" si="5"/>
        <v>38000</v>
      </c>
    </row>
    <row r="136" spans="2:17" s="102" customFormat="1">
      <c r="B136" s="138" t="s">
        <v>914</v>
      </c>
      <c r="C136" s="139" t="s">
        <v>915</v>
      </c>
      <c r="D136" s="136" t="s">
        <v>678</v>
      </c>
      <c r="E136" s="136" t="s">
        <v>872</v>
      </c>
      <c r="F136" s="137">
        <v>39038</v>
      </c>
      <c r="G136" s="140" t="s">
        <v>683</v>
      </c>
      <c r="H136" s="136" t="s">
        <v>362</v>
      </c>
      <c r="I136" s="136" t="s">
        <v>362</v>
      </c>
      <c r="J136" s="141" t="s">
        <v>73</v>
      </c>
      <c r="K136" s="142">
        <v>107800</v>
      </c>
      <c r="L136" s="136" t="s">
        <v>362</v>
      </c>
      <c r="M136" s="136" t="s">
        <v>362</v>
      </c>
      <c r="N136" s="143" t="str">
        <f t="shared" si="3"/>
        <v>N/A</v>
      </c>
      <c r="O136" s="142">
        <v>0</v>
      </c>
      <c r="P136" s="144">
        <f t="shared" si="4"/>
        <v>0</v>
      </c>
      <c r="Q136" s="135">
        <f t="shared" si="5"/>
        <v>107800</v>
      </c>
    </row>
    <row r="137" spans="2:17" s="102" customFormat="1" ht="24">
      <c r="B137" s="138" t="s">
        <v>916</v>
      </c>
      <c r="C137" s="139" t="s">
        <v>917</v>
      </c>
      <c r="D137" s="136" t="s">
        <v>678</v>
      </c>
      <c r="E137" s="136" t="s">
        <v>872</v>
      </c>
      <c r="F137" s="137">
        <v>38674</v>
      </c>
      <c r="G137" s="140" t="s">
        <v>683</v>
      </c>
      <c r="H137" s="136" t="s">
        <v>362</v>
      </c>
      <c r="I137" s="136" t="s">
        <v>362</v>
      </c>
      <c r="J137" s="141" t="s">
        <v>73</v>
      </c>
      <c r="K137" s="142">
        <v>182400</v>
      </c>
      <c r="L137" s="136" t="s">
        <v>362</v>
      </c>
      <c r="M137" s="136" t="s">
        <v>362</v>
      </c>
      <c r="N137" s="143" t="str">
        <f t="shared" si="3"/>
        <v>N/A</v>
      </c>
      <c r="O137" s="142">
        <v>0</v>
      </c>
      <c r="P137" s="144">
        <f t="shared" si="4"/>
        <v>0</v>
      </c>
      <c r="Q137" s="135">
        <f t="shared" si="5"/>
        <v>182400</v>
      </c>
    </row>
    <row r="138" spans="2:17" s="102" customFormat="1" ht="24">
      <c r="B138" s="138" t="s">
        <v>918</v>
      </c>
      <c r="C138" s="139" t="s">
        <v>919</v>
      </c>
      <c r="D138" s="136" t="s">
        <v>678</v>
      </c>
      <c r="E138" s="136" t="s">
        <v>872</v>
      </c>
      <c r="F138" s="137">
        <v>38672</v>
      </c>
      <c r="G138" s="140" t="s">
        <v>683</v>
      </c>
      <c r="H138" s="136" t="s">
        <v>362</v>
      </c>
      <c r="I138" s="136" t="s">
        <v>362</v>
      </c>
      <c r="J138" s="141" t="s">
        <v>73</v>
      </c>
      <c r="K138" s="142">
        <v>27178.38</v>
      </c>
      <c r="L138" s="136" t="s">
        <v>362</v>
      </c>
      <c r="M138" s="136" t="s">
        <v>362</v>
      </c>
      <c r="N138" s="143" t="str">
        <f t="shared" si="3"/>
        <v>N/A</v>
      </c>
      <c r="O138" s="142">
        <v>0</v>
      </c>
      <c r="P138" s="144">
        <f t="shared" si="4"/>
        <v>0</v>
      </c>
      <c r="Q138" s="135">
        <f t="shared" si="5"/>
        <v>27178.38</v>
      </c>
    </row>
    <row r="139" spans="2:17" s="102" customFormat="1">
      <c r="B139" s="138" t="s">
        <v>920</v>
      </c>
      <c r="C139" s="139" t="s">
        <v>921</v>
      </c>
      <c r="D139" s="136" t="s">
        <v>678</v>
      </c>
      <c r="E139" s="136"/>
      <c r="F139" s="136"/>
      <c r="G139" s="140" t="s">
        <v>683</v>
      </c>
      <c r="H139" s="136" t="s">
        <v>362</v>
      </c>
      <c r="I139" s="136" t="s">
        <v>362</v>
      </c>
      <c r="J139" s="141"/>
      <c r="K139" s="142">
        <v>62400</v>
      </c>
      <c r="L139" s="136" t="s">
        <v>362</v>
      </c>
      <c r="M139" s="136" t="s">
        <v>362</v>
      </c>
      <c r="N139" s="143" t="str">
        <f t="shared" si="3"/>
        <v>N/A</v>
      </c>
      <c r="O139" s="142">
        <v>0</v>
      </c>
      <c r="P139" s="144">
        <f t="shared" si="4"/>
        <v>0</v>
      </c>
      <c r="Q139" s="135">
        <f t="shared" si="5"/>
        <v>62400</v>
      </c>
    </row>
    <row r="140" spans="2:17" s="102" customFormat="1" ht="24">
      <c r="B140" s="138" t="s">
        <v>922</v>
      </c>
      <c r="C140" s="139" t="s">
        <v>923</v>
      </c>
      <c r="D140" s="136" t="s">
        <v>678</v>
      </c>
      <c r="E140" s="136"/>
      <c r="F140" s="136"/>
      <c r="G140" s="140" t="s">
        <v>683</v>
      </c>
      <c r="H140" s="136" t="s">
        <v>362</v>
      </c>
      <c r="I140" s="136" t="s">
        <v>362</v>
      </c>
      <c r="J140" s="141"/>
      <c r="K140" s="142">
        <v>300000</v>
      </c>
      <c r="L140" s="136" t="s">
        <v>362</v>
      </c>
      <c r="M140" s="136" t="s">
        <v>362</v>
      </c>
      <c r="N140" s="143" t="str">
        <f t="shared" si="3"/>
        <v>N/A</v>
      </c>
      <c r="O140" s="142">
        <v>0</v>
      </c>
      <c r="P140" s="144">
        <f t="shared" si="4"/>
        <v>0</v>
      </c>
      <c r="Q140" s="135">
        <f t="shared" si="5"/>
        <v>300000</v>
      </c>
    </row>
    <row r="141" spans="2:17" s="102" customFormat="1" ht="24">
      <c r="B141" s="138" t="s">
        <v>924</v>
      </c>
      <c r="C141" s="139" t="s">
        <v>925</v>
      </c>
      <c r="D141" s="136" t="s">
        <v>678</v>
      </c>
      <c r="E141" s="136" t="s">
        <v>872</v>
      </c>
      <c r="F141" s="137">
        <v>38556</v>
      </c>
      <c r="G141" s="140" t="s">
        <v>683</v>
      </c>
      <c r="H141" s="136" t="s">
        <v>362</v>
      </c>
      <c r="I141" s="136" t="s">
        <v>362</v>
      </c>
      <c r="J141" s="141" t="s">
        <v>73</v>
      </c>
      <c r="K141" s="142">
        <v>135000</v>
      </c>
      <c r="L141" s="136" t="s">
        <v>362</v>
      </c>
      <c r="M141" s="136" t="s">
        <v>362</v>
      </c>
      <c r="N141" s="143" t="str">
        <f t="shared" si="3"/>
        <v>N/A</v>
      </c>
      <c r="O141" s="142">
        <v>0</v>
      </c>
      <c r="P141" s="144">
        <f t="shared" si="4"/>
        <v>0</v>
      </c>
      <c r="Q141" s="135">
        <f t="shared" si="5"/>
        <v>135000</v>
      </c>
    </row>
    <row r="142" spans="2:17" s="102" customFormat="1">
      <c r="B142" s="138" t="s">
        <v>926</v>
      </c>
      <c r="C142" s="139" t="s">
        <v>927</v>
      </c>
      <c r="D142" s="136" t="s">
        <v>678</v>
      </c>
      <c r="E142" s="136" t="s">
        <v>872</v>
      </c>
      <c r="F142" s="137">
        <v>39395</v>
      </c>
      <c r="G142" s="140" t="s">
        <v>683</v>
      </c>
      <c r="H142" s="136" t="s">
        <v>362</v>
      </c>
      <c r="I142" s="136" t="s">
        <v>362</v>
      </c>
      <c r="J142" s="141" t="s">
        <v>73</v>
      </c>
      <c r="K142" s="142">
        <v>536864.6</v>
      </c>
      <c r="L142" s="136" t="s">
        <v>362</v>
      </c>
      <c r="M142" s="136" t="s">
        <v>362</v>
      </c>
      <c r="N142" s="143" t="str">
        <f t="shared" si="3"/>
        <v>N/A</v>
      </c>
      <c r="O142" s="142">
        <v>0</v>
      </c>
      <c r="P142" s="144">
        <f t="shared" si="4"/>
        <v>0</v>
      </c>
      <c r="Q142" s="135">
        <f t="shared" si="5"/>
        <v>536864.6</v>
      </c>
    </row>
    <row r="143" spans="2:17" s="102" customFormat="1" ht="24">
      <c r="B143" s="138" t="s">
        <v>928</v>
      </c>
      <c r="C143" s="139" t="s">
        <v>929</v>
      </c>
      <c r="D143" s="136" t="s">
        <v>678</v>
      </c>
      <c r="E143" s="136" t="s">
        <v>872</v>
      </c>
      <c r="F143" s="137">
        <v>39478</v>
      </c>
      <c r="G143" s="140" t="s">
        <v>683</v>
      </c>
      <c r="H143" s="136" t="s">
        <v>362</v>
      </c>
      <c r="I143" s="136" t="s">
        <v>362</v>
      </c>
      <c r="J143" s="141" t="s">
        <v>73</v>
      </c>
      <c r="K143" s="142">
        <v>95200</v>
      </c>
      <c r="L143" s="136" t="s">
        <v>362</v>
      </c>
      <c r="M143" s="136" t="s">
        <v>362</v>
      </c>
      <c r="N143" s="143" t="str">
        <f t="shared" si="3"/>
        <v>N/A</v>
      </c>
      <c r="O143" s="142">
        <v>0</v>
      </c>
      <c r="P143" s="144">
        <f t="shared" si="4"/>
        <v>0</v>
      </c>
      <c r="Q143" s="135">
        <f t="shared" si="5"/>
        <v>95200</v>
      </c>
    </row>
    <row r="144" spans="2:17" s="102" customFormat="1" ht="24">
      <c r="B144" s="138" t="s">
        <v>930</v>
      </c>
      <c r="C144" s="139" t="s">
        <v>931</v>
      </c>
      <c r="D144" s="136" t="s">
        <v>678</v>
      </c>
      <c r="E144" s="136" t="s">
        <v>872</v>
      </c>
      <c r="F144" s="137">
        <v>39462</v>
      </c>
      <c r="G144" s="140" t="s">
        <v>683</v>
      </c>
      <c r="H144" s="136" t="s">
        <v>362</v>
      </c>
      <c r="I144" s="136" t="s">
        <v>362</v>
      </c>
      <c r="J144" s="141" t="s">
        <v>73</v>
      </c>
      <c r="K144" s="142">
        <v>1137187</v>
      </c>
      <c r="L144" s="136" t="s">
        <v>362</v>
      </c>
      <c r="M144" s="136" t="s">
        <v>362</v>
      </c>
      <c r="N144" s="143" t="str">
        <f t="shared" si="3"/>
        <v>N/A</v>
      </c>
      <c r="O144" s="142">
        <v>0</v>
      </c>
      <c r="P144" s="144">
        <f t="shared" si="4"/>
        <v>0</v>
      </c>
      <c r="Q144" s="135">
        <f t="shared" si="5"/>
        <v>1137187</v>
      </c>
    </row>
    <row r="145" spans="2:17" s="102" customFormat="1" ht="24">
      <c r="B145" s="138" t="s">
        <v>932</v>
      </c>
      <c r="C145" s="139" t="s">
        <v>933</v>
      </c>
      <c r="D145" s="136" t="s">
        <v>678</v>
      </c>
      <c r="E145" s="136" t="s">
        <v>934</v>
      </c>
      <c r="F145" s="137">
        <v>36699</v>
      </c>
      <c r="G145" s="140" t="s">
        <v>683</v>
      </c>
      <c r="H145" s="136" t="s">
        <v>362</v>
      </c>
      <c r="I145" s="136" t="s">
        <v>362</v>
      </c>
      <c r="J145" s="141" t="s">
        <v>73</v>
      </c>
      <c r="K145" s="142">
        <v>202902</v>
      </c>
      <c r="L145" s="136" t="s">
        <v>362</v>
      </c>
      <c r="M145" s="136" t="s">
        <v>362</v>
      </c>
      <c r="N145" s="143" t="str">
        <f t="shared" si="3"/>
        <v>N/A</v>
      </c>
      <c r="O145" s="142">
        <v>0</v>
      </c>
      <c r="P145" s="144">
        <f t="shared" si="4"/>
        <v>0</v>
      </c>
      <c r="Q145" s="135">
        <f t="shared" si="5"/>
        <v>202902</v>
      </c>
    </row>
    <row r="146" spans="2:17" s="102" customFormat="1" ht="24">
      <c r="B146" s="138" t="s">
        <v>935</v>
      </c>
      <c r="C146" s="139" t="s">
        <v>936</v>
      </c>
      <c r="D146" s="136" t="s">
        <v>678</v>
      </c>
      <c r="E146" s="136" t="s">
        <v>872</v>
      </c>
      <c r="F146" s="137">
        <v>38600</v>
      </c>
      <c r="G146" s="140" t="s">
        <v>683</v>
      </c>
      <c r="H146" s="136" t="s">
        <v>362</v>
      </c>
      <c r="I146" s="136" t="s">
        <v>362</v>
      </c>
      <c r="J146" s="141" t="s">
        <v>73</v>
      </c>
      <c r="K146" s="142">
        <v>135000</v>
      </c>
      <c r="L146" s="136" t="s">
        <v>362</v>
      </c>
      <c r="M146" s="136" t="s">
        <v>362</v>
      </c>
      <c r="N146" s="143" t="str">
        <f t="shared" si="3"/>
        <v>N/A</v>
      </c>
      <c r="O146" s="142">
        <v>0</v>
      </c>
      <c r="P146" s="144">
        <f t="shared" si="4"/>
        <v>0</v>
      </c>
      <c r="Q146" s="135">
        <f t="shared" si="5"/>
        <v>135000</v>
      </c>
    </row>
    <row r="147" spans="2:17" s="102" customFormat="1">
      <c r="B147" s="138" t="s">
        <v>937</v>
      </c>
      <c r="C147" s="139" t="s">
        <v>938</v>
      </c>
      <c r="D147" s="136" t="s">
        <v>678</v>
      </c>
      <c r="E147" s="136" t="s">
        <v>716</v>
      </c>
      <c r="F147" s="137">
        <v>41424</v>
      </c>
      <c r="G147" s="140" t="s">
        <v>683</v>
      </c>
      <c r="H147" s="136" t="s">
        <v>362</v>
      </c>
      <c r="I147" s="136" t="s">
        <v>362</v>
      </c>
      <c r="J147" s="141" t="s">
        <v>73</v>
      </c>
      <c r="K147" s="142">
        <v>265500</v>
      </c>
      <c r="L147" s="136" t="s">
        <v>362</v>
      </c>
      <c r="M147" s="136" t="s">
        <v>362</v>
      </c>
      <c r="N147" s="143" t="str">
        <f t="shared" si="3"/>
        <v>N/A</v>
      </c>
      <c r="O147" s="142">
        <v>0</v>
      </c>
      <c r="P147" s="144">
        <f t="shared" si="4"/>
        <v>0</v>
      </c>
      <c r="Q147" s="135">
        <f t="shared" si="5"/>
        <v>265500</v>
      </c>
    </row>
    <row r="148" spans="2:17" s="102" customFormat="1" ht="36">
      <c r="B148" s="138" t="s">
        <v>939</v>
      </c>
      <c r="C148" s="139" t="s">
        <v>940</v>
      </c>
      <c r="D148" s="136" t="s">
        <v>678</v>
      </c>
      <c r="E148" s="136" t="s">
        <v>872</v>
      </c>
      <c r="F148" s="137">
        <v>38049</v>
      </c>
      <c r="G148" s="140" t="s">
        <v>683</v>
      </c>
      <c r="H148" s="136" t="s">
        <v>362</v>
      </c>
      <c r="I148" s="136" t="s">
        <v>362</v>
      </c>
      <c r="J148" s="141" t="s">
        <v>73</v>
      </c>
      <c r="K148" s="142">
        <v>103360</v>
      </c>
      <c r="L148" s="136" t="s">
        <v>362</v>
      </c>
      <c r="M148" s="136" t="s">
        <v>362</v>
      </c>
      <c r="N148" s="143" t="str">
        <f t="shared" si="3"/>
        <v>N/A</v>
      </c>
      <c r="O148" s="142">
        <v>0</v>
      </c>
      <c r="P148" s="144">
        <f t="shared" si="4"/>
        <v>0</v>
      </c>
      <c r="Q148" s="135">
        <f t="shared" si="5"/>
        <v>103360</v>
      </c>
    </row>
    <row r="149" spans="2:17" s="102" customFormat="1" ht="36">
      <c r="B149" s="138" t="s">
        <v>941</v>
      </c>
      <c r="C149" s="139" t="s">
        <v>942</v>
      </c>
      <c r="D149" s="136" t="s">
        <v>678</v>
      </c>
      <c r="E149" s="136" t="s">
        <v>872</v>
      </c>
      <c r="F149" s="137">
        <v>38457</v>
      </c>
      <c r="G149" s="140" t="s">
        <v>683</v>
      </c>
      <c r="H149" s="136" t="s">
        <v>362</v>
      </c>
      <c r="I149" s="136" t="s">
        <v>362</v>
      </c>
      <c r="J149" s="141" t="s">
        <v>73</v>
      </c>
      <c r="K149" s="142">
        <v>571204.13</v>
      </c>
      <c r="L149" s="136" t="s">
        <v>362</v>
      </c>
      <c r="M149" s="136" t="s">
        <v>362</v>
      </c>
      <c r="N149" s="143" t="str">
        <f t="shared" si="3"/>
        <v>N/A</v>
      </c>
      <c r="O149" s="142">
        <v>0</v>
      </c>
      <c r="P149" s="144">
        <f t="shared" si="4"/>
        <v>0</v>
      </c>
      <c r="Q149" s="135">
        <f t="shared" si="5"/>
        <v>571204.13</v>
      </c>
    </row>
    <row r="150" spans="2:17" s="102" customFormat="1" ht="36">
      <c r="B150" s="138" t="s">
        <v>943</v>
      </c>
      <c r="C150" s="139" t="s">
        <v>944</v>
      </c>
      <c r="D150" s="136" t="s">
        <v>678</v>
      </c>
      <c r="E150" s="136" t="s">
        <v>716</v>
      </c>
      <c r="F150" s="137">
        <v>41842</v>
      </c>
      <c r="G150" s="140" t="s">
        <v>683</v>
      </c>
      <c r="H150" s="136" t="s">
        <v>362</v>
      </c>
      <c r="I150" s="136" t="s">
        <v>362</v>
      </c>
      <c r="J150" s="141" t="s">
        <v>73</v>
      </c>
      <c r="K150" s="142">
        <v>4012306.65</v>
      </c>
      <c r="L150" s="136" t="s">
        <v>362</v>
      </c>
      <c r="M150" s="136" t="s">
        <v>362</v>
      </c>
      <c r="N150" s="143" t="str">
        <f t="shared" ref="N150:N164" si="6">+M150</f>
        <v>N/A</v>
      </c>
      <c r="O150" s="142">
        <v>0</v>
      </c>
      <c r="P150" s="144">
        <f t="shared" ref="P150:P165" si="7">+O150</f>
        <v>0</v>
      </c>
      <c r="Q150" s="135">
        <f t="shared" ref="Q150:Q213" si="8">+K150-P150</f>
        <v>4012306.65</v>
      </c>
    </row>
    <row r="151" spans="2:17" s="102" customFormat="1" ht="36">
      <c r="B151" s="138" t="s">
        <v>945</v>
      </c>
      <c r="C151" s="139" t="s">
        <v>946</v>
      </c>
      <c r="D151" s="136" t="s">
        <v>678</v>
      </c>
      <c r="E151" s="136" t="s">
        <v>716</v>
      </c>
      <c r="F151" s="137">
        <v>42208</v>
      </c>
      <c r="G151" s="140" t="s">
        <v>683</v>
      </c>
      <c r="H151" s="136" t="s">
        <v>362</v>
      </c>
      <c r="I151" s="136" t="s">
        <v>362</v>
      </c>
      <c r="J151" s="141" t="s">
        <v>73</v>
      </c>
      <c r="K151" s="142">
        <v>15804180</v>
      </c>
      <c r="L151" s="136" t="s">
        <v>362</v>
      </c>
      <c r="M151" s="136" t="s">
        <v>362</v>
      </c>
      <c r="N151" s="143" t="str">
        <f t="shared" si="6"/>
        <v>N/A</v>
      </c>
      <c r="O151" s="142">
        <v>0</v>
      </c>
      <c r="P151" s="144">
        <f t="shared" si="7"/>
        <v>0</v>
      </c>
      <c r="Q151" s="135">
        <f t="shared" si="8"/>
        <v>15804180</v>
      </c>
    </row>
    <row r="152" spans="2:17" s="102" customFormat="1" ht="24">
      <c r="B152" s="138" t="s">
        <v>947</v>
      </c>
      <c r="C152" s="139" t="s">
        <v>948</v>
      </c>
      <c r="D152" s="136" t="s">
        <v>678</v>
      </c>
      <c r="E152" s="136" t="s">
        <v>716</v>
      </c>
      <c r="F152" s="137">
        <v>41918</v>
      </c>
      <c r="G152" s="140" t="s">
        <v>683</v>
      </c>
      <c r="H152" s="136" t="s">
        <v>362</v>
      </c>
      <c r="I152" s="136" t="s">
        <v>362</v>
      </c>
      <c r="J152" s="141" t="s">
        <v>73</v>
      </c>
      <c r="K152" s="142">
        <v>1909320</v>
      </c>
      <c r="L152" s="136" t="s">
        <v>362</v>
      </c>
      <c r="M152" s="136" t="s">
        <v>362</v>
      </c>
      <c r="N152" s="143" t="str">
        <f t="shared" si="6"/>
        <v>N/A</v>
      </c>
      <c r="O152" s="142">
        <v>0</v>
      </c>
      <c r="P152" s="144">
        <f t="shared" si="7"/>
        <v>0</v>
      </c>
      <c r="Q152" s="135">
        <f t="shared" si="8"/>
        <v>1909320</v>
      </c>
    </row>
    <row r="153" spans="2:17" s="102" customFormat="1" ht="36">
      <c r="B153" s="138" t="s">
        <v>949</v>
      </c>
      <c r="C153" s="139" t="s">
        <v>950</v>
      </c>
      <c r="D153" s="136" t="s">
        <v>678</v>
      </c>
      <c r="E153" s="136" t="s">
        <v>872</v>
      </c>
      <c r="F153" s="137">
        <v>37396</v>
      </c>
      <c r="G153" s="140" t="s">
        <v>683</v>
      </c>
      <c r="H153" s="136" t="s">
        <v>362</v>
      </c>
      <c r="I153" s="136" t="s">
        <v>362</v>
      </c>
      <c r="J153" s="141" t="s">
        <v>73</v>
      </c>
      <c r="K153" s="142">
        <v>120000</v>
      </c>
      <c r="L153" s="136" t="s">
        <v>362</v>
      </c>
      <c r="M153" s="136" t="s">
        <v>362</v>
      </c>
      <c r="N153" s="143" t="str">
        <f t="shared" si="6"/>
        <v>N/A</v>
      </c>
      <c r="O153" s="142">
        <v>0</v>
      </c>
      <c r="P153" s="144">
        <f t="shared" si="7"/>
        <v>0</v>
      </c>
      <c r="Q153" s="135">
        <f t="shared" si="8"/>
        <v>120000</v>
      </c>
    </row>
    <row r="154" spans="2:17" s="102" customFormat="1" ht="36">
      <c r="B154" s="138" t="s">
        <v>951</v>
      </c>
      <c r="C154" s="139" t="s">
        <v>952</v>
      </c>
      <c r="D154" s="136" t="s">
        <v>678</v>
      </c>
      <c r="E154" s="136" t="s">
        <v>872</v>
      </c>
      <c r="F154" s="137">
        <v>39381</v>
      </c>
      <c r="G154" s="140" t="s">
        <v>683</v>
      </c>
      <c r="H154" s="136" t="s">
        <v>362</v>
      </c>
      <c r="I154" s="136" t="s">
        <v>362</v>
      </c>
      <c r="J154" s="141" t="s">
        <v>73</v>
      </c>
      <c r="K154" s="142">
        <v>577735.04</v>
      </c>
      <c r="L154" s="136" t="s">
        <v>362</v>
      </c>
      <c r="M154" s="136" t="s">
        <v>362</v>
      </c>
      <c r="N154" s="143" t="str">
        <f t="shared" si="6"/>
        <v>N/A</v>
      </c>
      <c r="O154" s="142">
        <v>0</v>
      </c>
      <c r="P154" s="144">
        <f t="shared" si="7"/>
        <v>0</v>
      </c>
      <c r="Q154" s="135">
        <f t="shared" si="8"/>
        <v>577735.04</v>
      </c>
    </row>
    <row r="155" spans="2:17" s="102" customFormat="1" ht="24">
      <c r="B155" s="138" t="s">
        <v>953</v>
      </c>
      <c r="C155" s="139" t="s">
        <v>954</v>
      </c>
      <c r="D155" s="136" t="s">
        <v>678</v>
      </c>
      <c r="E155" s="136" t="s">
        <v>696</v>
      </c>
      <c r="F155" s="137">
        <v>38138</v>
      </c>
      <c r="G155" s="140" t="s">
        <v>683</v>
      </c>
      <c r="H155" s="136" t="s">
        <v>362</v>
      </c>
      <c r="I155" s="136" t="s">
        <v>362</v>
      </c>
      <c r="J155" s="141" t="s">
        <v>73</v>
      </c>
      <c r="K155" s="142">
        <v>21200</v>
      </c>
      <c r="L155" s="136" t="s">
        <v>362</v>
      </c>
      <c r="M155" s="136" t="s">
        <v>362</v>
      </c>
      <c r="N155" s="143" t="str">
        <f t="shared" si="6"/>
        <v>N/A</v>
      </c>
      <c r="O155" s="142">
        <v>0</v>
      </c>
      <c r="P155" s="144">
        <f t="shared" si="7"/>
        <v>0</v>
      </c>
      <c r="Q155" s="135">
        <f t="shared" si="8"/>
        <v>21200</v>
      </c>
    </row>
    <row r="156" spans="2:17" s="102" customFormat="1" ht="48">
      <c r="B156" s="138" t="s">
        <v>955</v>
      </c>
      <c r="C156" s="139" t="s">
        <v>956</v>
      </c>
      <c r="D156" s="136" t="s">
        <v>678</v>
      </c>
      <c r="E156" s="145" t="s">
        <v>957</v>
      </c>
      <c r="F156" s="137">
        <v>38751</v>
      </c>
      <c r="G156" s="140" t="s">
        <v>683</v>
      </c>
      <c r="H156" s="136" t="s">
        <v>362</v>
      </c>
      <c r="I156" s="136" t="s">
        <v>362</v>
      </c>
      <c r="J156" s="141" t="s">
        <v>73</v>
      </c>
      <c r="K156" s="142">
        <v>88250</v>
      </c>
      <c r="L156" s="136" t="s">
        <v>362</v>
      </c>
      <c r="M156" s="136" t="s">
        <v>362</v>
      </c>
      <c r="N156" s="143" t="str">
        <f t="shared" si="6"/>
        <v>N/A</v>
      </c>
      <c r="O156" s="142">
        <v>0</v>
      </c>
      <c r="P156" s="144">
        <f t="shared" si="7"/>
        <v>0</v>
      </c>
      <c r="Q156" s="135">
        <f t="shared" si="8"/>
        <v>88250</v>
      </c>
    </row>
    <row r="157" spans="2:17" s="102" customFormat="1" ht="24">
      <c r="B157" s="138" t="s">
        <v>958</v>
      </c>
      <c r="C157" s="139" t="s">
        <v>959</v>
      </c>
      <c r="D157" s="136" t="s">
        <v>678</v>
      </c>
      <c r="E157" s="136" t="s">
        <v>872</v>
      </c>
      <c r="F157" s="137">
        <v>36200</v>
      </c>
      <c r="G157" s="140" t="s">
        <v>683</v>
      </c>
      <c r="H157" s="136" t="s">
        <v>362</v>
      </c>
      <c r="I157" s="136" t="s">
        <v>362</v>
      </c>
      <c r="J157" s="141" t="s">
        <v>73</v>
      </c>
      <c r="K157" s="142">
        <v>9377170</v>
      </c>
      <c r="L157" s="136" t="s">
        <v>362</v>
      </c>
      <c r="M157" s="136" t="s">
        <v>362</v>
      </c>
      <c r="N157" s="143" t="str">
        <f t="shared" si="6"/>
        <v>N/A</v>
      </c>
      <c r="O157" s="142">
        <v>0</v>
      </c>
      <c r="P157" s="144">
        <f t="shared" si="7"/>
        <v>0</v>
      </c>
      <c r="Q157" s="135">
        <f t="shared" si="8"/>
        <v>9377170</v>
      </c>
    </row>
    <row r="158" spans="2:17" s="102" customFormat="1" ht="24">
      <c r="B158" s="138" t="s">
        <v>960</v>
      </c>
      <c r="C158" s="139" t="s">
        <v>961</v>
      </c>
      <c r="D158" s="136" t="s">
        <v>678</v>
      </c>
      <c r="E158" s="136" t="s">
        <v>872</v>
      </c>
      <c r="F158" s="137">
        <v>38856</v>
      </c>
      <c r="G158" s="140" t="s">
        <v>683</v>
      </c>
      <c r="H158" s="136" t="s">
        <v>362</v>
      </c>
      <c r="I158" s="136" t="s">
        <v>362</v>
      </c>
      <c r="J158" s="141" t="s">
        <v>73</v>
      </c>
      <c r="K158" s="142">
        <v>132786</v>
      </c>
      <c r="L158" s="136" t="s">
        <v>362</v>
      </c>
      <c r="M158" s="136" t="s">
        <v>362</v>
      </c>
      <c r="N158" s="143" t="str">
        <f t="shared" si="6"/>
        <v>N/A</v>
      </c>
      <c r="O158" s="142">
        <v>0</v>
      </c>
      <c r="P158" s="144">
        <f t="shared" si="7"/>
        <v>0</v>
      </c>
      <c r="Q158" s="135">
        <f t="shared" si="8"/>
        <v>132786</v>
      </c>
    </row>
    <row r="159" spans="2:17" s="102" customFormat="1" ht="24">
      <c r="B159" s="138" t="s">
        <v>962</v>
      </c>
      <c r="C159" s="139" t="s">
        <v>963</v>
      </c>
      <c r="D159" s="136" t="s">
        <v>678</v>
      </c>
      <c r="E159" s="136"/>
      <c r="F159" s="136"/>
      <c r="G159" s="140" t="s">
        <v>683</v>
      </c>
      <c r="H159" s="136" t="s">
        <v>362</v>
      </c>
      <c r="I159" s="136" t="s">
        <v>362</v>
      </c>
      <c r="J159" s="141"/>
      <c r="K159" s="142">
        <v>1698646</v>
      </c>
      <c r="L159" s="136" t="s">
        <v>362</v>
      </c>
      <c r="M159" s="136" t="s">
        <v>362</v>
      </c>
      <c r="N159" s="143" t="str">
        <f t="shared" si="6"/>
        <v>N/A</v>
      </c>
      <c r="O159" s="142">
        <v>0</v>
      </c>
      <c r="P159" s="144">
        <f t="shared" si="7"/>
        <v>0</v>
      </c>
      <c r="Q159" s="135">
        <f t="shared" si="8"/>
        <v>1698646</v>
      </c>
    </row>
    <row r="160" spans="2:17" s="102" customFormat="1" ht="24">
      <c r="B160" s="138" t="s">
        <v>964</v>
      </c>
      <c r="C160" s="139" t="s">
        <v>965</v>
      </c>
      <c r="D160" s="136" t="s">
        <v>678</v>
      </c>
      <c r="E160" s="136"/>
      <c r="F160" s="136"/>
      <c r="G160" s="140" t="s">
        <v>683</v>
      </c>
      <c r="H160" s="136" t="s">
        <v>362</v>
      </c>
      <c r="I160" s="136" t="s">
        <v>362</v>
      </c>
      <c r="J160" s="141"/>
      <c r="K160" s="142">
        <v>3832280.5</v>
      </c>
      <c r="L160" s="136" t="s">
        <v>362</v>
      </c>
      <c r="M160" s="136" t="s">
        <v>362</v>
      </c>
      <c r="N160" s="143" t="str">
        <f t="shared" si="6"/>
        <v>N/A</v>
      </c>
      <c r="O160" s="142">
        <v>0</v>
      </c>
      <c r="P160" s="144">
        <f t="shared" si="7"/>
        <v>0</v>
      </c>
      <c r="Q160" s="135">
        <f t="shared" si="8"/>
        <v>3832280.5</v>
      </c>
    </row>
    <row r="161" spans="2:17" s="102" customFormat="1" ht="24">
      <c r="B161" s="138" t="s">
        <v>966</v>
      </c>
      <c r="C161" s="139" t="s">
        <v>967</v>
      </c>
      <c r="D161" s="136" t="s">
        <v>678</v>
      </c>
      <c r="E161" s="136"/>
      <c r="F161" s="136"/>
      <c r="G161" s="140" t="s">
        <v>683</v>
      </c>
      <c r="H161" s="136" t="s">
        <v>362</v>
      </c>
      <c r="I161" s="136" t="s">
        <v>362</v>
      </c>
      <c r="J161" s="141"/>
      <c r="K161" s="142">
        <v>53891498</v>
      </c>
      <c r="L161" s="136" t="s">
        <v>362</v>
      </c>
      <c r="M161" s="136" t="s">
        <v>362</v>
      </c>
      <c r="N161" s="143" t="str">
        <f t="shared" si="6"/>
        <v>N/A</v>
      </c>
      <c r="O161" s="142">
        <v>0</v>
      </c>
      <c r="P161" s="144">
        <f t="shared" si="7"/>
        <v>0</v>
      </c>
      <c r="Q161" s="135">
        <f t="shared" si="8"/>
        <v>53891498</v>
      </c>
    </row>
    <row r="162" spans="2:17" s="102" customFormat="1">
      <c r="B162" s="138" t="s">
        <v>968</v>
      </c>
      <c r="C162" s="139" t="s">
        <v>969</v>
      </c>
      <c r="D162" s="136" t="s">
        <v>678</v>
      </c>
      <c r="E162" s="136"/>
      <c r="F162" s="136"/>
      <c r="G162" s="140" t="s">
        <v>683</v>
      </c>
      <c r="H162" s="136" t="s">
        <v>362</v>
      </c>
      <c r="I162" s="136" t="s">
        <v>362</v>
      </c>
      <c r="J162" s="141"/>
      <c r="K162" s="142">
        <v>914066.08000000007</v>
      </c>
      <c r="L162" s="136" t="s">
        <v>362</v>
      </c>
      <c r="M162" s="136" t="s">
        <v>362</v>
      </c>
      <c r="N162" s="143" t="str">
        <f t="shared" si="6"/>
        <v>N/A</v>
      </c>
      <c r="O162" s="142">
        <v>0</v>
      </c>
      <c r="P162" s="144">
        <f t="shared" si="7"/>
        <v>0</v>
      </c>
      <c r="Q162" s="135">
        <f t="shared" si="8"/>
        <v>914066.08000000007</v>
      </c>
    </row>
    <row r="163" spans="2:17" s="102" customFormat="1" ht="48">
      <c r="B163" s="138" t="s">
        <v>970</v>
      </c>
      <c r="C163" s="139" t="s">
        <v>971</v>
      </c>
      <c r="D163" s="136" t="s">
        <v>678</v>
      </c>
      <c r="E163" s="136"/>
      <c r="F163" s="136"/>
      <c r="G163" s="140" t="s">
        <v>683</v>
      </c>
      <c r="H163" s="136" t="s">
        <v>362</v>
      </c>
      <c r="I163" s="136" t="s">
        <v>362</v>
      </c>
      <c r="J163" s="141"/>
      <c r="K163" s="142">
        <v>1200000</v>
      </c>
      <c r="L163" s="136" t="s">
        <v>362</v>
      </c>
      <c r="M163" s="136" t="s">
        <v>362</v>
      </c>
      <c r="N163" s="143" t="str">
        <f t="shared" si="6"/>
        <v>N/A</v>
      </c>
      <c r="O163" s="142">
        <v>0</v>
      </c>
      <c r="P163" s="144">
        <f t="shared" si="7"/>
        <v>0</v>
      </c>
      <c r="Q163" s="135">
        <f t="shared" si="8"/>
        <v>1200000</v>
      </c>
    </row>
    <row r="164" spans="2:17" s="102" customFormat="1" ht="36">
      <c r="B164" s="138" t="s">
        <v>972</v>
      </c>
      <c r="C164" s="139" t="s">
        <v>973</v>
      </c>
      <c r="D164" s="136" t="s">
        <v>678</v>
      </c>
      <c r="E164" s="145" t="s">
        <v>974</v>
      </c>
      <c r="F164" s="137">
        <v>43251</v>
      </c>
      <c r="G164" s="140" t="s">
        <v>683</v>
      </c>
      <c r="H164" s="136" t="s">
        <v>362</v>
      </c>
      <c r="I164" s="136" t="s">
        <v>362</v>
      </c>
      <c r="J164" s="141" t="s">
        <v>73</v>
      </c>
      <c r="K164" s="142">
        <v>50000</v>
      </c>
      <c r="L164" s="136" t="s">
        <v>362</v>
      </c>
      <c r="M164" s="136" t="s">
        <v>362</v>
      </c>
      <c r="N164" s="143" t="str">
        <f t="shared" si="6"/>
        <v>N/A</v>
      </c>
      <c r="O164" s="142">
        <v>0</v>
      </c>
      <c r="P164" s="144">
        <f t="shared" si="7"/>
        <v>0</v>
      </c>
      <c r="Q164" s="135">
        <f t="shared" si="8"/>
        <v>50000</v>
      </c>
    </row>
    <row r="165" spans="2:17" s="102" customFormat="1">
      <c r="B165" s="138"/>
      <c r="C165" s="139"/>
      <c r="D165" s="136"/>
      <c r="E165" s="136"/>
      <c r="F165" s="137"/>
      <c r="G165" s="140"/>
      <c r="H165" s="136"/>
      <c r="I165" s="136"/>
      <c r="J165" s="141"/>
      <c r="K165" s="142"/>
      <c r="L165" s="136"/>
      <c r="M165" s="136"/>
      <c r="N165" s="143"/>
      <c r="O165" s="142"/>
      <c r="P165" s="144">
        <f t="shared" si="7"/>
        <v>0</v>
      </c>
      <c r="Q165" s="135">
        <f t="shared" si="8"/>
        <v>0</v>
      </c>
    </row>
    <row r="166" spans="2:17" s="151" customFormat="1" ht="24">
      <c r="B166" s="146" t="s">
        <v>975</v>
      </c>
      <c r="C166" s="147" t="s">
        <v>976</v>
      </c>
      <c r="D166" s="136"/>
      <c r="E166" s="136"/>
      <c r="F166" s="137"/>
      <c r="G166" s="140"/>
      <c r="H166" s="136"/>
      <c r="I166" s="136"/>
      <c r="J166" s="141"/>
      <c r="K166" s="148">
        <f>SUM(K167:K242)</f>
        <v>231869598.81999999</v>
      </c>
      <c r="L166" s="136"/>
      <c r="M166" s="136"/>
      <c r="N166" s="143"/>
      <c r="O166" s="149">
        <f>SUM(O167:O242)</f>
        <v>7651696.7610600004</v>
      </c>
      <c r="P166" s="149">
        <f>SUM(P167:P242)</f>
        <v>7651696.7610600004</v>
      </c>
      <c r="Q166" s="150">
        <f t="shared" si="8"/>
        <v>224217902.05893999</v>
      </c>
    </row>
    <row r="167" spans="2:17" s="102" customFormat="1">
      <c r="B167" s="138" t="s">
        <v>977</v>
      </c>
      <c r="C167" s="139" t="s">
        <v>978</v>
      </c>
      <c r="D167" s="136" t="s">
        <v>975</v>
      </c>
      <c r="E167" s="136" t="s">
        <v>979</v>
      </c>
      <c r="F167" s="152">
        <v>2002</v>
      </c>
      <c r="G167" s="140" t="s">
        <v>980</v>
      </c>
      <c r="H167" s="136" t="s">
        <v>362</v>
      </c>
      <c r="I167" s="136" t="s">
        <v>362</v>
      </c>
      <c r="J167" s="141" t="s">
        <v>73</v>
      </c>
      <c r="K167" s="142">
        <v>230732.5</v>
      </c>
      <c r="L167" s="153">
        <f>ROUND((2018-F167)*M167,4)</f>
        <v>0.52800000000000002</v>
      </c>
      <c r="M167" s="154">
        <v>3.3000000000000002E-2</v>
      </c>
      <c r="N167" s="155">
        <f>M167</f>
        <v>3.3000000000000002E-2</v>
      </c>
      <c r="O167" s="142">
        <f>K167*M167</f>
        <v>7614.1725000000006</v>
      </c>
      <c r="P167" s="144">
        <f>K167*N167</f>
        <v>7614.1725000000006</v>
      </c>
      <c r="Q167" s="135">
        <f t="shared" si="8"/>
        <v>223118.32750000001</v>
      </c>
    </row>
    <row r="168" spans="2:17" s="102" customFormat="1" ht="24">
      <c r="B168" s="138" t="s">
        <v>981</v>
      </c>
      <c r="C168" s="139" t="s">
        <v>982</v>
      </c>
      <c r="D168" s="136" t="s">
        <v>975</v>
      </c>
      <c r="E168" s="136" t="s">
        <v>979</v>
      </c>
      <c r="F168" s="152">
        <v>2002</v>
      </c>
      <c r="G168" s="140" t="s">
        <v>980</v>
      </c>
      <c r="H168" s="136" t="s">
        <v>362</v>
      </c>
      <c r="I168" s="136" t="s">
        <v>362</v>
      </c>
      <c r="J168" s="141" t="s">
        <v>73</v>
      </c>
      <c r="K168" s="142">
        <v>226726.43</v>
      </c>
      <c r="L168" s="153">
        <f t="shared" ref="L168:L229" si="9">ROUND((2018-F168)*M168,4)</f>
        <v>0.52800000000000002</v>
      </c>
      <c r="M168" s="154">
        <v>3.3000000000000002E-2</v>
      </c>
      <c r="N168" s="155">
        <f t="shared" ref="N168:N231" si="10">M168</f>
        <v>3.3000000000000002E-2</v>
      </c>
      <c r="O168" s="142">
        <f t="shared" ref="O168:O231" si="11">K168*M168</f>
        <v>7481.9721900000004</v>
      </c>
      <c r="P168" s="144">
        <f t="shared" ref="P168:P231" si="12">K168*N168</f>
        <v>7481.9721900000004</v>
      </c>
      <c r="Q168" s="135">
        <f t="shared" si="8"/>
        <v>219244.45780999999</v>
      </c>
    </row>
    <row r="169" spans="2:17" s="102" customFormat="1">
      <c r="B169" s="138" t="s">
        <v>983</v>
      </c>
      <c r="C169" s="139" t="s">
        <v>984</v>
      </c>
      <c r="D169" s="136" t="s">
        <v>975</v>
      </c>
      <c r="E169" s="136" t="s">
        <v>979</v>
      </c>
      <c r="F169" s="152">
        <v>2003</v>
      </c>
      <c r="G169" s="140" t="s">
        <v>980</v>
      </c>
      <c r="H169" s="136" t="s">
        <v>362</v>
      </c>
      <c r="I169" s="136" t="s">
        <v>362</v>
      </c>
      <c r="J169" s="141" t="s">
        <v>73</v>
      </c>
      <c r="K169" s="142">
        <v>4803825</v>
      </c>
      <c r="L169" s="153">
        <f t="shared" si="9"/>
        <v>0.495</v>
      </c>
      <c r="M169" s="154">
        <v>3.3000000000000002E-2</v>
      </c>
      <c r="N169" s="155">
        <f t="shared" si="10"/>
        <v>3.3000000000000002E-2</v>
      </c>
      <c r="O169" s="142">
        <f t="shared" si="11"/>
        <v>158526.22500000001</v>
      </c>
      <c r="P169" s="144">
        <f t="shared" si="12"/>
        <v>158526.22500000001</v>
      </c>
      <c r="Q169" s="135">
        <f t="shared" si="8"/>
        <v>4645298.7750000004</v>
      </c>
    </row>
    <row r="170" spans="2:17" s="102" customFormat="1" ht="24">
      <c r="B170" s="138" t="s">
        <v>985</v>
      </c>
      <c r="C170" s="139" t="s">
        <v>986</v>
      </c>
      <c r="D170" s="136" t="s">
        <v>975</v>
      </c>
      <c r="E170" s="136" t="s">
        <v>979</v>
      </c>
      <c r="F170" s="152">
        <v>2003</v>
      </c>
      <c r="G170" s="140" t="s">
        <v>980</v>
      </c>
      <c r="H170" s="136" t="s">
        <v>362</v>
      </c>
      <c r="I170" s="136" t="s">
        <v>362</v>
      </c>
      <c r="J170" s="141" t="s">
        <v>73</v>
      </c>
      <c r="K170" s="142">
        <v>495802.79</v>
      </c>
      <c r="L170" s="153">
        <f t="shared" si="9"/>
        <v>0.495</v>
      </c>
      <c r="M170" s="154">
        <v>3.3000000000000002E-2</v>
      </c>
      <c r="N170" s="155">
        <f t="shared" si="10"/>
        <v>3.3000000000000002E-2</v>
      </c>
      <c r="O170" s="142">
        <f t="shared" si="11"/>
        <v>16361.49207</v>
      </c>
      <c r="P170" s="144">
        <f t="shared" si="12"/>
        <v>16361.49207</v>
      </c>
      <c r="Q170" s="135">
        <f t="shared" si="8"/>
        <v>479441.29793</v>
      </c>
    </row>
    <row r="171" spans="2:17" s="102" customFormat="1">
      <c r="B171" s="138" t="s">
        <v>987</v>
      </c>
      <c r="C171" s="139" t="s">
        <v>978</v>
      </c>
      <c r="D171" s="136" t="s">
        <v>975</v>
      </c>
      <c r="E171" s="136" t="s">
        <v>979</v>
      </c>
      <c r="F171" s="152">
        <v>2003</v>
      </c>
      <c r="G171" s="140" t="s">
        <v>980</v>
      </c>
      <c r="H171" s="136" t="s">
        <v>362</v>
      </c>
      <c r="I171" s="136" t="s">
        <v>362</v>
      </c>
      <c r="J171" s="141" t="s">
        <v>73</v>
      </c>
      <c r="K171" s="142">
        <v>238255.59</v>
      </c>
      <c r="L171" s="153">
        <f t="shared" si="9"/>
        <v>0.495</v>
      </c>
      <c r="M171" s="154">
        <v>3.3000000000000002E-2</v>
      </c>
      <c r="N171" s="155">
        <f t="shared" si="10"/>
        <v>3.3000000000000002E-2</v>
      </c>
      <c r="O171" s="142">
        <f t="shared" si="11"/>
        <v>7862.4344700000001</v>
      </c>
      <c r="P171" s="144">
        <f t="shared" si="12"/>
        <v>7862.4344700000001</v>
      </c>
      <c r="Q171" s="135">
        <f t="shared" si="8"/>
        <v>230393.15552999999</v>
      </c>
    </row>
    <row r="172" spans="2:17" s="102" customFormat="1" ht="24">
      <c r="B172" s="138" t="s">
        <v>988</v>
      </c>
      <c r="C172" s="139" t="s">
        <v>989</v>
      </c>
      <c r="D172" s="136" t="s">
        <v>975</v>
      </c>
      <c r="E172" s="136" t="s">
        <v>979</v>
      </c>
      <c r="F172" s="152" t="s">
        <v>990</v>
      </c>
      <c r="G172" s="140" t="s">
        <v>980</v>
      </c>
      <c r="H172" s="136" t="s">
        <v>362</v>
      </c>
      <c r="I172" s="136" t="s">
        <v>362</v>
      </c>
      <c r="J172" s="141" t="s">
        <v>73</v>
      </c>
      <c r="K172" s="142">
        <v>20738180.649999999</v>
      </c>
      <c r="L172" s="153">
        <f t="shared" si="9"/>
        <v>0.46200000000000002</v>
      </c>
      <c r="M172" s="154">
        <v>3.3000000000000002E-2</v>
      </c>
      <c r="N172" s="155">
        <f t="shared" si="10"/>
        <v>3.3000000000000002E-2</v>
      </c>
      <c r="O172" s="142">
        <f t="shared" si="11"/>
        <v>684359.96144999994</v>
      </c>
      <c r="P172" s="144">
        <f t="shared" si="12"/>
        <v>684359.96144999994</v>
      </c>
      <c r="Q172" s="135">
        <f t="shared" si="8"/>
        <v>20053820.688549999</v>
      </c>
    </row>
    <row r="173" spans="2:17" s="102" customFormat="1" ht="24">
      <c r="B173" s="138" t="s">
        <v>991</v>
      </c>
      <c r="C173" s="139" t="s">
        <v>992</v>
      </c>
      <c r="D173" s="136" t="s">
        <v>975</v>
      </c>
      <c r="E173" s="136" t="s">
        <v>979</v>
      </c>
      <c r="F173" s="152">
        <v>2005</v>
      </c>
      <c r="G173" s="140" t="s">
        <v>980</v>
      </c>
      <c r="H173" s="136" t="s">
        <v>362</v>
      </c>
      <c r="I173" s="136" t="s">
        <v>362</v>
      </c>
      <c r="J173" s="141" t="s">
        <v>73</v>
      </c>
      <c r="K173" s="142">
        <v>384580.98</v>
      </c>
      <c r="L173" s="153">
        <f t="shared" si="9"/>
        <v>0.42899999999999999</v>
      </c>
      <c r="M173" s="154">
        <v>3.3000000000000002E-2</v>
      </c>
      <c r="N173" s="155">
        <f t="shared" si="10"/>
        <v>3.3000000000000002E-2</v>
      </c>
      <c r="O173" s="142">
        <f t="shared" si="11"/>
        <v>12691.172339999999</v>
      </c>
      <c r="P173" s="144">
        <f t="shared" si="12"/>
        <v>12691.172339999999</v>
      </c>
      <c r="Q173" s="135">
        <f t="shared" si="8"/>
        <v>371889.80765999999</v>
      </c>
    </row>
    <row r="174" spans="2:17" s="102" customFormat="1" ht="24">
      <c r="B174" s="138" t="s">
        <v>993</v>
      </c>
      <c r="C174" s="139" t="s">
        <v>994</v>
      </c>
      <c r="D174" s="136" t="s">
        <v>975</v>
      </c>
      <c r="E174" s="136" t="s">
        <v>979</v>
      </c>
      <c r="F174" s="152">
        <v>2005</v>
      </c>
      <c r="G174" s="140" t="s">
        <v>980</v>
      </c>
      <c r="H174" s="136" t="s">
        <v>362</v>
      </c>
      <c r="I174" s="136" t="s">
        <v>362</v>
      </c>
      <c r="J174" s="141" t="s">
        <v>73</v>
      </c>
      <c r="K174" s="142">
        <v>412380.56</v>
      </c>
      <c r="L174" s="153">
        <f t="shared" si="9"/>
        <v>0.42899999999999999</v>
      </c>
      <c r="M174" s="154">
        <v>3.3000000000000002E-2</v>
      </c>
      <c r="N174" s="155">
        <f t="shared" si="10"/>
        <v>3.3000000000000002E-2</v>
      </c>
      <c r="O174" s="142">
        <f t="shared" si="11"/>
        <v>13608.55848</v>
      </c>
      <c r="P174" s="144">
        <f t="shared" si="12"/>
        <v>13608.55848</v>
      </c>
      <c r="Q174" s="135">
        <f t="shared" si="8"/>
        <v>398772.00151999999</v>
      </c>
    </row>
    <row r="175" spans="2:17" s="102" customFormat="1" ht="24">
      <c r="B175" s="138" t="s">
        <v>995</v>
      </c>
      <c r="C175" s="139" t="s">
        <v>996</v>
      </c>
      <c r="D175" s="136" t="s">
        <v>975</v>
      </c>
      <c r="E175" s="136" t="s">
        <v>979</v>
      </c>
      <c r="F175" s="152" t="s">
        <v>997</v>
      </c>
      <c r="G175" s="140" t="s">
        <v>980</v>
      </c>
      <c r="H175" s="136" t="s">
        <v>362</v>
      </c>
      <c r="I175" s="136" t="s">
        <v>362</v>
      </c>
      <c r="J175" s="141" t="s">
        <v>73</v>
      </c>
      <c r="K175" s="142">
        <v>410184.4</v>
      </c>
      <c r="L175" s="153">
        <f t="shared" si="9"/>
        <v>0.39600000000000002</v>
      </c>
      <c r="M175" s="154">
        <v>3.3000000000000002E-2</v>
      </c>
      <c r="N175" s="155">
        <f t="shared" si="10"/>
        <v>3.3000000000000002E-2</v>
      </c>
      <c r="O175" s="142">
        <f t="shared" si="11"/>
        <v>13536.085200000001</v>
      </c>
      <c r="P175" s="144">
        <f t="shared" si="12"/>
        <v>13536.085200000001</v>
      </c>
      <c r="Q175" s="135">
        <f t="shared" si="8"/>
        <v>396648.31480000005</v>
      </c>
    </row>
    <row r="176" spans="2:17" s="102" customFormat="1" ht="24">
      <c r="B176" s="138" t="s">
        <v>998</v>
      </c>
      <c r="C176" s="139" t="s">
        <v>999</v>
      </c>
      <c r="D176" s="136" t="s">
        <v>975</v>
      </c>
      <c r="E176" s="136" t="s">
        <v>979</v>
      </c>
      <c r="F176" s="152" t="s">
        <v>997</v>
      </c>
      <c r="G176" s="140" t="s">
        <v>980</v>
      </c>
      <c r="H176" s="136" t="s">
        <v>362</v>
      </c>
      <c r="I176" s="136" t="s">
        <v>362</v>
      </c>
      <c r="J176" s="141" t="s">
        <v>73</v>
      </c>
      <c r="K176" s="142">
        <v>592977.36</v>
      </c>
      <c r="L176" s="153">
        <f t="shared" si="9"/>
        <v>0.39600000000000002</v>
      </c>
      <c r="M176" s="154">
        <v>3.3000000000000002E-2</v>
      </c>
      <c r="N176" s="155">
        <f t="shared" si="10"/>
        <v>3.3000000000000002E-2</v>
      </c>
      <c r="O176" s="142">
        <f t="shared" si="11"/>
        <v>19568.25288</v>
      </c>
      <c r="P176" s="144">
        <f t="shared" si="12"/>
        <v>19568.25288</v>
      </c>
      <c r="Q176" s="135">
        <f t="shared" si="8"/>
        <v>573409.10711999994</v>
      </c>
    </row>
    <row r="177" spans="2:17" s="102" customFormat="1">
      <c r="B177" s="138" t="s">
        <v>1000</v>
      </c>
      <c r="C177" s="139" t="s">
        <v>1001</v>
      </c>
      <c r="D177" s="136" t="s">
        <v>975</v>
      </c>
      <c r="E177" s="136" t="s">
        <v>979</v>
      </c>
      <c r="F177" s="152" t="s">
        <v>997</v>
      </c>
      <c r="G177" s="140" t="s">
        <v>980</v>
      </c>
      <c r="H177" s="136" t="s">
        <v>362</v>
      </c>
      <c r="I177" s="136" t="s">
        <v>362</v>
      </c>
      <c r="J177" s="141" t="s">
        <v>73</v>
      </c>
      <c r="K177" s="142">
        <v>19099.86</v>
      </c>
      <c r="L177" s="153">
        <f t="shared" si="9"/>
        <v>0.39600000000000002</v>
      </c>
      <c r="M177" s="154">
        <v>3.3000000000000002E-2</v>
      </c>
      <c r="N177" s="155">
        <f t="shared" si="10"/>
        <v>3.3000000000000002E-2</v>
      </c>
      <c r="O177" s="142">
        <f t="shared" si="11"/>
        <v>630.29538000000002</v>
      </c>
      <c r="P177" s="144">
        <f t="shared" si="12"/>
        <v>630.29538000000002</v>
      </c>
      <c r="Q177" s="135">
        <f t="shared" si="8"/>
        <v>18469.564620000001</v>
      </c>
    </row>
    <row r="178" spans="2:17" s="102" customFormat="1" ht="24">
      <c r="B178" s="138" t="s">
        <v>1002</v>
      </c>
      <c r="C178" s="139" t="s">
        <v>1003</v>
      </c>
      <c r="D178" s="136" t="s">
        <v>975</v>
      </c>
      <c r="E178" s="136" t="s">
        <v>979</v>
      </c>
      <c r="F178" s="152" t="s">
        <v>1004</v>
      </c>
      <c r="G178" s="140" t="s">
        <v>980</v>
      </c>
      <c r="H178" s="136" t="s">
        <v>362</v>
      </c>
      <c r="I178" s="136" t="s">
        <v>362</v>
      </c>
      <c r="J178" s="141" t="s">
        <v>73</v>
      </c>
      <c r="K178" s="142">
        <v>1360755.69</v>
      </c>
      <c r="L178" s="153">
        <f t="shared" si="9"/>
        <v>0.36299999999999999</v>
      </c>
      <c r="M178" s="154">
        <v>3.3000000000000002E-2</v>
      </c>
      <c r="N178" s="155">
        <f t="shared" si="10"/>
        <v>3.3000000000000002E-2</v>
      </c>
      <c r="O178" s="142">
        <f t="shared" si="11"/>
        <v>44904.937769999997</v>
      </c>
      <c r="P178" s="144">
        <f t="shared" si="12"/>
        <v>44904.937769999997</v>
      </c>
      <c r="Q178" s="135">
        <f t="shared" si="8"/>
        <v>1315850.75223</v>
      </c>
    </row>
    <row r="179" spans="2:17" s="102" customFormat="1" ht="24">
      <c r="B179" s="138" t="s">
        <v>1005</v>
      </c>
      <c r="C179" s="139" t="s">
        <v>1006</v>
      </c>
      <c r="D179" s="136" t="s">
        <v>975</v>
      </c>
      <c r="E179" s="136" t="s">
        <v>979</v>
      </c>
      <c r="F179" s="152" t="s">
        <v>1004</v>
      </c>
      <c r="G179" s="140" t="s">
        <v>980</v>
      </c>
      <c r="H179" s="136" t="s">
        <v>362</v>
      </c>
      <c r="I179" s="136" t="s">
        <v>362</v>
      </c>
      <c r="J179" s="141" t="s">
        <v>73</v>
      </c>
      <c r="K179" s="142">
        <v>549234.19999999995</v>
      </c>
      <c r="L179" s="153">
        <f t="shared" si="9"/>
        <v>0.36299999999999999</v>
      </c>
      <c r="M179" s="154">
        <v>3.3000000000000002E-2</v>
      </c>
      <c r="N179" s="155">
        <f t="shared" si="10"/>
        <v>3.3000000000000002E-2</v>
      </c>
      <c r="O179" s="142">
        <f t="shared" si="11"/>
        <v>18124.728599999999</v>
      </c>
      <c r="P179" s="144">
        <f t="shared" si="12"/>
        <v>18124.728599999999</v>
      </c>
      <c r="Q179" s="135">
        <f t="shared" si="8"/>
        <v>531109.47139999992</v>
      </c>
    </row>
    <row r="180" spans="2:17" s="102" customFormat="1" ht="24">
      <c r="B180" s="138" t="s">
        <v>1007</v>
      </c>
      <c r="C180" s="139" t="s">
        <v>1008</v>
      </c>
      <c r="D180" s="136" t="s">
        <v>975</v>
      </c>
      <c r="E180" s="136" t="s">
        <v>979</v>
      </c>
      <c r="F180" s="152" t="s">
        <v>1004</v>
      </c>
      <c r="G180" s="140" t="s">
        <v>980</v>
      </c>
      <c r="H180" s="136" t="s">
        <v>362</v>
      </c>
      <c r="I180" s="136" t="s">
        <v>362</v>
      </c>
      <c r="J180" s="141" t="s">
        <v>73</v>
      </c>
      <c r="K180" s="142">
        <v>665526.69999999995</v>
      </c>
      <c r="L180" s="153">
        <f t="shared" si="9"/>
        <v>0.36299999999999999</v>
      </c>
      <c r="M180" s="154">
        <v>3.3000000000000002E-2</v>
      </c>
      <c r="N180" s="155">
        <f t="shared" si="10"/>
        <v>3.3000000000000002E-2</v>
      </c>
      <c r="O180" s="142">
        <f t="shared" si="11"/>
        <v>21962.381099999999</v>
      </c>
      <c r="P180" s="144">
        <f t="shared" si="12"/>
        <v>21962.381099999999</v>
      </c>
      <c r="Q180" s="135">
        <f t="shared" si="8"/>
        <v>643564.31889999995</v>
      </c>
    </row>
    <row r="181" spans="2:17" s="102" customFormat="1" ht="24">
      <c r="B181" s="138" t="s">
        <v>1009</v>
      </c>
      <c r="C181" s="139" t="s">
        <v>1010</v>
      </c>
      <c r="D181" s="136" t="s">
        <v>975</v>
      </c>
      <c r="E181" s="136" t="s">
        <v>979</v>
      </c>
      <c r="F181" s="152" t="s">
        <v>1004</v>
      </c>
      <c r="G181" s="140" t="s">
        <v>980</v>
      </c>
      <c r="H181" s="136" t="s">
        <v>362</v>
      </c>
      <c r="I181" s="136" t="s">
        <v>362</v>
      </c>
      <c r="J181" s="141" t="s">
        <v>73</v>
      </c>
      <c r="K181" s="142">
        <v>1544137.5</v>
      </c>
      <c r="L181" s="153">
        <f t="shared" si="9"/>
        <v>0.36299999999999999</v>
      </c>
      <c r="M181" s="154">
        <v>3.3000000000000002E-2</v>
      </c>
      <c r="N181" s="155">
        <f t="shared" si="10"/>
        <v>3.3000000000000002E-2</v>
      </c>
      <c r="O181" s="142">
        <f t="shared" si="11"/>
        <v>50956.537500000006</v>
      </c>
      <c r="P181" s="144">
        <f t="shared" si="12"/>
        <v>50956.537500000006</v>
      </c>
      <c r="Q181" s="135">
        <f t="shared" si="8"/>
        <v>1493180.9624999999</v>
      </c>
    </row>
    <row r="182" spans="2:17" s="102" customFormat="1" ht="24">
      <c r="B182" s="138" t="s">
        <v>1011</v>
      </c>
      <c r="C182" s="139" t="s">
        <v>1012</v>
      </c>
      <c r="D182" s="136" t="s">
        <v>975</v>
      </c>
      <c r="E182" s="136" t="s">
        <v>979</v>
      </c>
      <c r="F182" s="137" t="s">
        <v>1004</v>
      </c>
      <c r="G182" s="140" t="s">
        <v>980</v>
      </c>
      <c r="H182" s="136" t="s">
        <v>362</v>
      </c>
      <c r="I182" s="136" t="s">
        <v>362</v>
      </c>
      <c r="J182" s="141" t="s">
        <v>73</v>
      </c>
      <c r="K182" s="142">
        <v>1204500</v>
      </c>
      <c r="L182" s="153">
        <f t="shared" si="9"/>
        <v>0.36299999999999999</v>
      </c>
      <c r="M182" s="154">
        <v>3.3000000000000002E-2</v>
      </c>
      <c r="N182" s="155">
        <f t="shared" si="10"/>
        <v>3.3000000000000002E-2</v>
      </c>
      <c r="O182" s="142">
        <f t="shared" si="11"/>
        <v>39748.5</v>
      </c>
      <c r="P182" s="144">
        <f t="shared" si="12"/>
        <v>39748.5</v>
      </c>
      <c r="Q182" s="135">
        <f t="shared" si="8"/>
        <v>1164751.5</v>
      </c>
    </row>
    <row r="183" spans="2:17" s="102" customFormat="1" ht="24">
      <c r="B183" s="138" t="s">
        <v>1013</v>
      </c>
      <c r="C183" s="139" t="s">
        <v>1014</v>
      </c>
      <c r="D183" s="136" t="s">
        <v>975</v>
      </c>
      <c r="E183" s="136" t="s">
        <v>979</v>
      </c>
      <c r="F183" s="137" t="s">
        <v>1004</v>
      </c>
      <c r="G183" s="140" t="s">
        <v>980</v>
      </c>
      <c r="H183" s="136" t="s">
        <v>362</v>
      </c>
      <c r="I183" s="136" t="s">
        <v>362</v>
      </c>
      <c r="J183" s="141" t="s">
        <v>73</v>
      </c>
      <c r="K183" s="142">
        <v>487605.19</v>
      </c>
      <c r="L183" s="153">
        <f t="shared" si="9"/>
        <v>0.36299999999999999</v>
      </c>
      <c r="M183" s="154">
        <v>3.3000000000000002E-2</v>
      </c>
      <c r="N183" s="155">
        <f t="shared" si="10"/>
        <v>3.3000000000000002E-2</v>
      </c>
      <c r="O183" s="142">
        <f t="shared" si="11"/>
        <v>16090.97127</v>
      </c>
      <c r="P183" s="144">
        <f t="shared" si="12"/>
        <v>16090.97127</v>
      </c>
      <c r="Q183" s="135">
        <f t="shared" si="8"/>
        <v>471514.21873000002</v>
      </c>
    </row>
    <row r="184" spans="2:17" s="102" customFormat="1" ht="24">
      <c r="B184" s="138" t="s">
        <v>1015</v>
      </c>
      <c r="C184" s="139" t="s">
        <v>1016</v>
      </c>
      <c r="D184" s="136" t="s">
        <v>975</v>
      </c>
      <c r="E184" s="136" t="s">
        <v>979</v>
      </c>
      <c r="F184" s="137" t="s">
        <v>1004</v>
      </c>
      <c r="G184" s="140" t="s">
        <v>980</v>
      </c>
      <c r="H184" s="136" t="s">
        <v>362</v>
      </c>
      <c r="I184" s="136" t="s">
        <v>362</v>
      </c>
      <c r="J184" s="141" t="s">
        <v>73</v>
      </c>
      <c r="K184" s="142">
        <v>134179.75</v>
      </c>
      <c r="L184" s="153">
        <f t="shared" si="9"/>
        <v>0.36299999999999999</v>
      </c>
      <c r="M184" s="154">
        <v>3.3000000000000002E-2</v>
      </c>
      <c r="N184" s="155">
        <f t="shared" si="10"/>
        <v>3.3000000000000002E-2</v>
      </c>
      <c r="O184" s="142">
        <f t="shared" si="11"/>
        <v>4427.9317500000006</v>
      </c>
      <c r="P184" s="144">
        <f t="shared" si="12"/>
        <v>4427.9317500000006</v>
      </c>
      <c r="Q184" s="135">
        <f t="shared" si="8"/>
        <v>129751.81825</v>
      </c>
    </row>
    <row r="185" spans="2:17" s="102" customFormat="1" ht="24">
      <c r="B185" s="138" t="s">
        <v>1017</v>
      </c>
      <c r="C185" s="139" t="s">
        <v>1018</v>
      </c>
      <c r="D185" s="136" t="s">
        <v>975</v>
      </c>
      <c r="E185" s="136" t="s">
        <v>979</v>
      </c>
      <c r="F185" s="137" t="s">
        <v>1004</v>
      </c>
      <c r="G185" s="140" t="s">
        <v>980</v>
      </c>
      <c r="H185" s="136" t="s">
        <v>362</v>
      </c>
      <c r="I185" s="136" t="s">
        <v>362</v>
      </c>
      <c r="J185" s="141" t="s">
        <v>73</v>
      </c>
      <c r="K185" s="142">
        <v>639862.89</v>
      </c>
      <c r="L185" s="153">
        <f t="shared" si="9"/>
        <v>0.36299999999999999</v>
      </c>
      <c r="M185" s="154">
        <v>3.3000000000000002E-2</v>
      </c>
      <c r="N185" s="155">
        <f t="shared" si="10"/>
        <v>3.3000000000000002E-2</v>
      </c>
      <c r="O185" s="142">
        <f t="shared" si="11"/>
        <v>21115.47537</v>
      </c>
      <c r="P185" s="144">
        <f t="shared" si="12"/>
        <v>21115.47537</v>
      </c>
      <c r="Q185" s="135">
        <f t="shared" si="8"/>
        <v>618747.41463000001</v>
      </c>
    </row>
    <row r="186" spans="2:17" s="102" customFormat="1" ht="24">
      <c r="B186" s="138" t="s">
        <v>1019</v>
      </c>
      <c r="C186" s="139" t="s">
        <v>1020</v>
      </c>
      <c r="D186" s="136" t="s">
        <v>975</v>
      </c>
      <c r="E186" s="136" t="s">
        <v>979</v>
      </c>
      <c r="F186" s="152">
        <v>2008</v>
      </c>
      <c r="G186" s="140" t="s">
        <v>980</v>
      </c>
      <c r="H186" s="136" t="s">
        <v>362</v>
      </c>
      <c r="I186" s="136" t="s">
        <v>362</v>
      </c>
      <c r="J186" s="141" t="s">
        <v>73</v>
      </c>
      <c r="K186" s="142">
        <v>289936.18</v>
      </c>
      <c r="L186" s="153">
        <f t="shared" si="9"/>
        <v>0.33</v>
      </c>
      <c r="M186" s="154">
        <v>3.3000000000000002E-2</v>
      </c>
      <c r="N186" s="155">
        <f t="shared" si="10"/>
        <v>3.3000000000000002E-2</v>
      </c>
      <c r="O186" s="142">
        <f t="shared" si="11"/>
        <v>9567.8939399999999</v>
      </c>
      <c r="P186" s="144">
        <f t="shared" si="12"/>
        <v>9567.8939399999999</v>
      </c>
      <c r="Q186" s="135">
        <f t="shared" si="8"/>
        <v>280368.28606000001</v>
      </c>
    </row>
    <row r="187" spans="2:17" s="102" customFormat="1" ht="24">
      <c r="B187" s="138" t="s">
        <v>1021</v>
      </c>
      <c r="C187" s="139" t="s">
        <v>1022</v>
      </c>
      <c r="D187" s="136" t="s">
        <v>975</v>
      </c>
      <c r="E187" s="136" t="s">
        <v>979</v>
      </c>
      <c r="F187" s="152">
        <v>2008</v>
      </c>
      <c r="G187" s="140" t="s">
        <v>980</v>
      </c>
      <c r="H187" s="136" t="s">
        <v>362</v>
      </c>
      <c r="I187" s="136" t="s">
        <v>362</v>
      </c>
      <c r="J187" s="141" t="s">
        <v>73</v>
      </c>
      <c r="K187" s="142">
        <v>391800.76</v>
      </c>
      <c r="L187" s="153">
        <f t="shared" si="9"/>
        <v>0.33</v>
      </c>
      <c r="M187" s="154">
        <v>3.3000000000000002E-2</v>
      </c>
      <c r="N187" s="155">
        <f t="shared" si="10"/>
        <v>3.3000000000000002E-2</v>
      </c>
      <c r="O187" s="142">
        <f t="shared" si="11"/>
        <v>12929.425080000001</v>
      </c>
      <c r="P187" s="144">
        <f t="shared" si="12"/>
        <v>12929.425080000001</v>
      </c>
      <c r="Q187" s="135">
        <f t="shared" si="8"/>
        <v>378871.33491999999</v>
      </c>
    </row>
    <row r="188" spans="2:17" s="102" customFormat="1" ht="24">
      <c r="B188" s="138" t="s">
        <v>1023</v>
      </c>
      <c r="C188" s="139" t="s">
        <v>1024</v>
      </c>
      <c r="D188" s="136" t="s">
        <v>975</v>
      </c>
      <c r="E188" s="136" t="s">
        <v>979</v>
      </c>
      <c r="F188" s="152">
        <v>2008</v>
      </c>
      <c r="G188" s="140" t="s">
        <v>980</v>
      </c>
      <c r="H188" s="136" t="s">
        <v>362</v>
      </c>
      <c r="I188" s="136" t="s">
        <v>362</v>
      </c>
      <c r="J188" s="141" t="s">
        <v>73</v>
      </c>
      <c r="K188" s="142">
        <v>394700.01</v>
      </c>
      <c r="L188" s="153">
        <f t="shared" si="9"/>
        <v>0.33</v>
      </c>
      <c r="M188" s="154">
        <v>3.3000000000000002E-2</v>
      </c>
      <c r="N188" s="155">
        <f t="shared" si="10"/>
        <v>3.3000000000000002E-2</v>
      </c>
      <c r="O188" s="142">
        <f t="shared" si="11"/>
        <v>13025.100330000001</v>
      </c>
      <c r="P188" s="144">
        <f t="shared" si="12"/>
        <v>13025.100330000001</v>
      </c>
      <c r="Q188" s="135">
        <f t="shared" si="8"/>
        <v>381674.90967000002</v>
      </c>
    </row>
    <row r="189" spans="2:17" s="102" customFormat="1" ht="24">
      <c r="B189" s="138" t="s">
        <v>1025</v>
      </c>
      <c r="C189" s="139" t="s">
        <v>1026</v>
      </c>
      <c r="D189" s="136" t="s">
        <v>975</v>
      </c>
      <c r="E189" s="136" t="s">
        <v>979</v>
      </c>
      <c r="F189" s="152">
        <v>2008</v>
      </c>
      <c r="G189" s="140" t="s">
        <v>980</v>
      </c>
      <c r="H189" s="136" t="s">
        <v>362</v>
      </c>
      <c r="I189" s="136" t="s">
        <v>362</v>
      </c>
      <c r="J189" s="141" t="s">
        <v>73</v>
      </c>
      <c r="K189" s="142">
        <v>367887.85</v>
      </c>
      <c r="L189" s="153">
        <f t="shared" si="9"/>
        <v>0.33</v>
      </c>
      <c r="M189" s="154">
        <v>3.3000000000000002E-2</v>
      </c>
      <c r="N189" s="155">
        <f t="shared" si="10"/>
        <v>3.3000000000000002E-2</v>
      </c>
      <c r="O189" s="142">
        <f t="shared" si="11"/>
        <v>12140.29905</v>
      </c>
      <c r="P189" s="144">
        <f t="shared" si="12"/>
        <v>12140.29905</v>
      </c>
      <c r="Q189" s="135">
        <f t="shared" si="8"/>
        <v>355747.55095</v>
      </c>
    </row>
    <row r="190" spans="2:17" s="102" customFormat="1" ht="24">
      <c r="B190" s="138" t="s">
        <v>1027</v>
      </c>
      <c r="C190" s="139" t="s">
        <v>1020</v>
      </c>
      <c r="D190" s="136" t="s">
        <v>975</v>
      </c>
      <c r="E190" s="136" t="s">
        <v>979</v>
      </c>
      <c r="F190" s="152">
        <v>2008</v>
      </c>
      <c r="G190" s="140" t="s">
        <v>980</v>
      </c>
      <c r="H190" s="136" t="s">
        <v>362</v>
      </c>
      <c r="I190" s="136" t="s">
        <v>362</v>
      </c>
      <c r="J190" s="141" t="s">
        <v>73</v>
      </c>
      <c r="K190" s="142">
        <v>240639.45</v>
      </c>
      <c r="L190" s="153">
        <f t="shared" si="9"/>
        <v>0.33</v>
      </c>
      <c r="M190" s="154">
        <v>3.3000000000000002E-2</v>
      </c>
      <c r="N190" s="155">
        <f t="shared" si="10"/>
        <v>3.3000000000000002E-2</v>
      </c>
      <c r="O190" s="142">
        <f t="shared" si="11"/>
        <v>7941.1018500000009</v>
      </c>
      <c r="P190" s="144">
        <f t="shared" si="12"/>
        <v>7941.1018500000009</v>
      </c>
      <c r="Q190" s="135">
        <f t="shared" si="8"/>
        <v>232698.34815000001</v>
      </c>
    </row>
    <row r="191" spans="2:17" s="102" customFormat="1">
      <c r="B191" s="138" t="s">
        <v>1028</v>
      </c>
      <c r="C191" s="139" t="s">
        <v>1029</v>
      </c>
      <c r="D191" s="136" t="s">
        <v>975</v>
      </c>
      <c r="E191" s="136" t="s">
        <v>979</v>
      </c>
      <c r="F191" s="152">
        <v>2008</v>
      </c>
      <c r="G191" s="140" t="s">
        <v>980</v>
      </c>
      <c r="H191" s="136" t="s">
        <v>362</v>
      </c>
      <c r="I191" s="136" t="s">
        <v>362</v>
      </c>
      <c r="J191" s="141" t="s">
        <v>73</v>
      </c>
      <c r="K191" s="142">
        <v>1182015.24</v>
      </c>
      <c r="L191" s="153">
        <f t="shared" si="9"/>
        <v>0.33</v>
      </c>
      <c r="M191" s="154">
        <v>3.3000000000000002E-2</v>
      </c>
      <c r="N191" s="155">
        <f t="shared" si="10"/>
        <v>3.3000000000000002E-2</v>
      </c>
      <c r="O191" s="142">
        <f t="shared" si="11"/>
        <v>39006.502919999999</v>
      </c>
      <c r="P191" s="144">
        <f t="shared" si="12"/>
        <v>39006.502919999999</v>
      </c>
      <c r="Q191" s="135">
        <f t="shared" si="8"/>
        <v>1143008.7370799999</v>
      </c>
    </row>
    <row r="192" spans="2:17" s="102" customFormat="1" ht="24">
      <c r="B192" s="138" t="s">
        <v>1030</v>
      </c>
      <c r="C192" s="139" t="s">
        <v>1031</v>
      </c>
      <c r="D192" s="136" t="s">
        <v>975</v>
      </c>
      <c r="E192" s="136" t="s">
        <v>979</v>
      </c>
      <c r="F192" s="152" t="s">
        <v>1032</v>
      </c>
      <c r="G192" s="140" t="s">
        <v>980</v>
      </c>
      <c r="H192" s="136" t="s">
        <v>362</v>
      </c>
      <c r="I192" s="136" t="s">
        <v>362</v>
      </c>
      <c r="J192" s="141" t="s">
        <v>73</v>
      </c>
      <c r="K192" s="142">
        <v>1443787.97</v>
      </c>
      <c r="L192" s="153">
        <f t="shared" si="9"/>
        <v>0.26400000000000001</v>
      </c>
      <c r="M192" s="154">
        <v>3.3000000000000002E-2</v>
      </c>
      <c r="N192" s="155">
        <f t="shared" si="10"/>
        <v>3.3000000000000002E-2</v>
      </c>
      <c r="O192" s="142">
        <f t="shared" si="11"/>
        <v>47645.00301</v>
      </c>
      <c r="P192" s="144">
        <f t="shared" si="12"/>
        <v>47645.00301</v>
      </c>
      <c r="Q192" s="135">
        <f t="shared" si="8"/>
        <v>1396142.9669899999</v>
      </c>
    </row>
    <row r="193" spans="2:17" s="102" customFormat="1" ht="36">
      <c r="B193" s="138" t="s">
        <v>1033</v>
      </c>
      <c r="C193" s="139" t="s">
        <v>1034</v>
      </c>
      <c r="D193" s="136" t="s">
        <v>975</v>
      </c>
      <c r="E193" s="136" t="s">
        <v>979</v>
      </c>
      <c r="F193" s="152" t="s">
        <v>1032</v>
      </c>
      <c r="G193" s="140" t="s">
        <v>980</v>
      </c>
      <c r="H193" s="136" t="s">
        <v>362</v>
      </c>
      <c r="I193" s="136" t="s">
        <v>362</v>
      </c>
      <c r="J193" s="141" t="s">
        <v>73</v>
      </c>
      <c r="K193" s="142">
        <v>199825.09</v>
      </c>
      <c r="L193" s="153">
        <f t="shared" si="9"/>
        <v>0.26400000000000001</v>
      </c>
      <c r="M193" s="154">
        <v>3.3000000000000002E-2</v>
      </c>
      <c r="N193" s="155">
        <f t="shared" si="10"/>
        <v>3.3000000000000002E-2</v>
      </c>
      <c r="O193" s="142">
        <f t="shared" si="11"/>
        <v>6594.2279699999999</v>
      </c>
      <c r="P193" s="144">
        <f t="shared" si="12"/>
        <v>6594.2279699999999</v>
      </c>
      <c r="Q193" s="135">
        <f t="shared" si="8"/>
        <v>193230.86202999999</v>
      </c>
    </row>
    <row r="194" spans="2:17" s="102" customFormat="1" ht="36">
      <c r="B194" s="138" t="s">
        <v>1035</v>
      </c>
      <c r="C194" s="139" t="s">
        <v>1036</v>
      </c>
      <c r="D194" s="136" t="s">
        <v>975</v>
      </c>
      <c r="E194" s="136" t="s">
        <v>979</v>
      </c>
      <c r="F194" s="152" t="s">
        <v>1032</v>
      </c>
      <c r="G194" s="140" t="s">
        <v>980</v>
      </c>
      <c r="H194" s="136" t="s">
        <v>362</v>
      </c>
      <c r="I194" s="136" t="s">
        <v>362</v>
      </c>
      <c r="J194" s="141" t="s">
        <v>73</v>
      </c>
      <c r="K194" s="142">
        <v>201818.16</v>
      </c>
      <c r="L194" s="153">
        <f t="shared" si="9"/>
        <v>0.26400000000000001</v>
      </c>
      <c r="M194" s="154">
        <v>3.3000000000000002E-2</v>
      </c>
      <c r="N194" s="155">
        <f t="shared" si="10"/>
        <v>3.3000000000000002E-2</v>
      </c>
      <c r="O194" s="142">
        <f t="shared" si="11"/>
        <v>6659.99928</v>
      </c>
      <c r="P194" s="144">
        <f t="shared" si="12"/>
        <v>6659.99928</v>
      </c>
      <c r="Q194" s="135">
        <f t="shared" si="8"/>
        <v>195158.16072000001</v>
      </c>
    </row>
    <row r="195" spans="2:17" s="102" customFormat="1" ht="24">
      <c r="B195" s="138" t="s">
        <v>1037</v>
      </c>
      <c r="C195" s="139" t="s">
        <v>1038</v>
      </c>
      <c r="D195" s="136" t="s">
        <v>975</v>
      </c>
      <c r="E195" s="136" t="s">
        <v>979</v>
      </c>
      <c r="F195" s="152" t="s">
        <v>1032</v>
      </c>
      <c r="G195" s="140" t="s">
        <v>980</v>
      </c>
      <c r="H195" s="136" t="s">
        <v>362</v>
      </c>
      <c r="I195" s="136" t="s">
        <v>362</v>
      </c>
      <c r="J195" s="141" t="s">
        <v>73</v>
      </c>
      <c r="K195" s="142">
        <v>260489.88</v>
      </c>
      <c r="L195" s="153">
        <f t="shared" si="9"/>
        <v>0.26400000000000001</v>
      </c>
      <c r="M195" s="154">
        <v>3.3000000000000002E-2</v>
      </c>
      <c r="N195" s="155">
        <f t="shared" si="10"/>
        <v>3.3000000000000002E-2</v>
      </c>
      <c r="O195" s="142">
        <f t="shared" si="11"/>
        <v>8596.1660400000001</v>
      </c>
      <c r="P195" s="144">
        <f t="shared" si="12"/>
        <v>8596.1660400000001</v>
      </c>
      <c r="Q195" s="135">
        <f t="shared" si="8"/>
        <v>251893.71395999999</v>
      </c>
    </row>
    <row r="196" spans="2:17" s="102" customFormat="1" ht="24">
      <c r="B196" s="138" t="s">
        <v>1039</v>
      </c>
      <c r="C196" s="139" t="s">
        <v>1040</v>
      </c>
      <c r="D196" s="136" t="s">
        <v>975</v>
      </c>
      <c r="E196" s="136" t="s">
        <v>979</v>
      </c>
      <c r="F196" s="152" t="s">
        <v>1032</v>
      </c>
      <c r="G196" s="140" t="s">
        <v>980</v>
      </c>
      <c r="H196" s="136" t="s">
        <v>362</v>
      </c>
      <c r="I196" s="136" t="s">
        <v>362</v>
      </c>
      <c r="J196" s="141" t="s">
        <v>73</v>
      </c>
      <c r="K196" s="142">
        <v>537281.13</v>
      </c>
      <c r="L196" s="153">
        <f t="shared" si="9"/>
        <v>0.26400000000000001</v>
      </c>
      <c r="M196" s="154">
        <v>3.3000000000000002E-2</v>
      </c>
      <c r="N196" s="155">
        <f t="shared" si="10"/>
        <v>3.3000000000000002E-2</v>
      </c>
      <c r="O196" s="142">
        <f t="shared" si="11"/>
        <v>17730.277290000002</v>
      </c>
      <c r="P196" s="144">
        <f t="shared" si="12"/>
        <v>17730.277290000002</v>
      </c>
      <c r="Q196" s="135">
        <f t="shared" si="8"/>
        <v>519550.85271000001</v>
      </c>
    </row>
    <row r="197" spans="2:17" s="102" customFormat="1" ht="36">
      <c r="B197" s="138" t="s">
        <v>1041</v>
      </c>
      <c r="C197" s="139" t="s">
        <v>1042</v>
      </c>
      <c r="D197" s="136" t="s">
        <v>975</v>
      </c>
      <c r="E197" s="136" t="s">
        <v>979</v>
      </c>
      <c r="F197" s="152" t="s">
        <v>1032</v>
      </c>
      <c r="G197" s="140" t="s">
        <v>980</v>
      </c>
      <c r="H197" s="136" t="s">
        <v>362</v>
      </c>
      <c r="I197" s="136" t="s">
        <v>362</v>
      </c>
      <c r="J197" s="141" t="s">
        <v>73</v>
      </c>
      <c r="K197" s="142">
        <v>1465135.05</v>
      </c>
      <c r="L197" s="153">
        <f t="shared" si="9"/>
        <v>0.26400000000000001</v>
      </c>
      <c r="M197" s="154">
        <v>3.3000000000000002E-2</v>
      </c>
      <c r="N197" s="155">
        <f t="shared" si="10"/>
        <v>3.3000000000000002E-2</v>
      </c>
      <c r="O197" s="142">
        <f t="shared" si="11"/>
        <v>48349.456650000007</v>
      </c>
      <c r="P197" s="144">
        <f t="shared" si="12"/>
        <v>48349.456650000007</v>
      </c>
      <c r="Q197" s="135">
        <f t="shared" si="8"/>
        <v>1416785.59335</v>
      </c>
    </row>
    <row r="198" spans="2:17" s="102" customFormat="1" ht="36">
      <c r="B198" s="138" t="s">
        <v>1043</v>
      </c>
      <c r="C198" s="139" t="s">
        <v>1044</v>
      </c>
      <c r="D198" s="136" t="s">
        <v>975</v>
      </c>
      <c r="E198" s="136" t="s">
        <v>979</v>
      </c>
      <c r="F198" s="152" t="s">
        <v>1032</v>
      </c>
      <c r="G198" s="140" t="s">
        <v>980</v>
      </c>
      <c r="H198" s="136" t="s">
        <v>362</v>
      </c>
      <c r="I198" s="136" t="s">
        <v>362</v>
      </c>
      <c r="J198" s="141" t="s">
        <v>73</v>
      </c>
      <c r="K198" s="142">
        <v>734371.5</v>
      </c>
      <c r="L198" s="153">
        <f t="shared" si="9"/>
        <v>0.26400000000000001</v>
      </c>
      <c r="M198" s="154">
        <v>3.3000000000000002E-2</v>
      </c>
      <c r="N198" s="155">
        <f t="shared" si="10"/>
        <v>3.3000000000000002E-2</v>
      </c>
      <c r="O198" s="142">
        <f t="shared" si="11"/>
        <v>24234.2595</v>
      </c>
      <c r="P198" s="144">
        <f t="shared" si="12"/>
        <v>24234.2595</v>
      </c>
      <c r="Q198" s="135">
        <f t="shared" si="8"/>
        <v>710137.24049999996</v>
      </c>
    </row>
    <row r="199" spans="2:17" s="102" customFormat="1" ht="24">
      <c r="B199" s="138" t="s">
        <v>1045</v>
      </c>
      <c r="C199" s="139" t="s">
        <v>1046</v>
      </c>
      <c r="D199" s="136" t="s">
        <v>975</v>
      </c>
      <c r="E199" s="136" t="s">
        <v>979</v>
      </c>
      <c r="F199" s="152" t="s">
        <v>1032</v>
      </c>
      <c r="G199" s="140" t="s">
        <v>980</v>
      </c>
      <c r="H199" s="136" t="s">
        <v>362</v>
      </c>
      <c r="I199" s="136" t="s">
        <v>362</v>
      </c>
      <c r="J199" s="141" t="s">
        <v>73</v>
      </c>
      <c r="K199" s="142">
        <v>502557.52</v>
      </c>
      <c r="L199" s="153">
        <f t="shared" si="9"/>
        <v>0.26400000000000001</v>
      </c>
      <c r="M199" s="154">
        <v>3.3000000000000002E-2</v>
      </c>
      <c r="N199" s="155">
        <f t="shared" si="10"/>
        <v>3.3000000000000002E-2</v>
      </c>
      <c r="O199" s="142">
        <f t="shared" si="11"/>
        <v>16584.398160000001</v>
      </c>
      <c r="P199" s="144">
        <f t="shared" si="12"/>
        <v>16584.398160000001</v>
      </c>
      <c r="Q199" s="135">
        <f t="shared" si="8"/>
        <v>485973.12184000004</v>
      </c>
    </row>
    <row r="200" spans="2:17" s="102" customFormat="1" ht="24">
      <c r="B200" s="138" t="s">
        <v>1047</v>
      </c>
      <c r="C200" s="139" t="s">
        <v>1048</v>
      </c>
      <c r="D200" s="136" t="s">
        <v>975</v>
      </c>
      <c r="E200" s="136" t="s">
        <v>979</v>
      </c>
      <c r="F200" s="152" t="s">
        <v>1032</v>
      </c>
      <c r="G200" s="140" t="s">
        <v>980</v>
      </c>
      <c r="H200" s="136" t="s">
        <v>362</v>
      </c>
      <c r="I200" s="136" t="s">
        <v>362</v>
      </c>
      <c r="J200" s="141" t="s">
        <v>73</v>
      </c>
      <c r="K200" s="142">
        <v>594434.32999999996</v>
      </c>
      <c r="L200" s="153">
        <f t="shared" si="9"/>
        <v>0.26400000000000001</v>
      </c>
      <c r="M200" s="154">
        <v>3.3000000000000002E-2</v>
      </c>
      <c r="N200" s="155">
        <f t="shared" si="10"/>
        <v>3.3000000000000002E-2</v>
      </c>
      <c r="O200" s="142">
        <f t="shared" si="11"/>
        <v>19616.332889999998</v>
      </c>
      <c r="P200" s="144">
        <f t="shared" si="12"/>
        <v>19616.332889999998</v>
      </c>
      <c r="Q200" s="135">
        <f t="shared" si="8"/>
        <v>574817.99711</v>
      </c>
    </row>
    <row r="201" spans="2:17" s="102" customFormat="1" ht="36">
      <c r="B201" s="138" t="s">
        <v>1049</v>
      </c>
      <c r="C201" s="139" t="s">
        <v>1050</v>
      </c>
      <c r="D201" s="136" t="s">
        <v>975</v>
      </c>
      <c r="E201" s="136" t="s">
        <v>979</v>
      </c>
      <c r="F201" s="152" t="s">
        <v>1032</v>
      </c>
      <c r="G201" s="140" t="s">
        <v>980</v>
      </c>
      <c r="H201" s="136" t="s">
        <v>362</v>
      </c>
      <c r="I201" s="136" t="s">
        <v>362</v>
      </c>
      <c r="J201" s="141" t="s">
        <v>73</v>
      </c>
      <c r="K201" s="142">
        <v>195662.76</v>
      </c>
      <c r="L201" s="153">
        <f t="shared" si="9"/>
        <v>0.26400000000000001</v>
      </c>
      <c r="M201" s="154">
        <v>3.3000000000000002E-2</v>
      </c>
      <c r="N201" s="155">
        <f t="shared" si="10"/>
        <v>3.3000000000000002E-2</v>
      </c>
      <c r="O201" s="142">
        <f t="shared" si="11"/>
        <v>6456.8710800000008</v>
      </c>
      <c r="P201" s="144">
        <f t="shared" si="12"/>
        <v>6456.8710800000008</v>
      </c>
      <c r="Q201" s="135">
        <f t="shared" si="8"/>
        <v>189205.88892</v>
      </c>
    </row>
    <row r="202" spans="2:17" s="102" customFormat="1" ht="36">
      <c r="B202" s="138" t="s">
        <v>1051</v>
      </c>
      <c r="C202" s="139" t="s">
        <v>1052</v>
      </c>
      <c r="D202" s="136" t="s">
        <v>975</v>
      </c>
      <c r="E202" s="136" t="s">
        <v>979</v>
      </c>
      <c r="F202" s="152" t="s">
        <v>1032</v>
      </c>
      <c r="G202" s="140" t="s">
        <v>980</v>
      </c>
      <c r="H202" s="136" t="s">
        <v>362</v>
      </c>
      <c r="I202" s="136" t="s">
        <v>362</v>
      </c>
      <c r="J202" s="141" t="s">
        <v>73</v>
      </c>
      <c r="K202" s="142">
        <v>196060.61</v>
      </c>
      <c r="L202" s="153">
        <f t="shared" si="9"/>
        <v>0.26400000000000001</v>
      </c>
      <c r="M202" s="154">
        <v>3.3000000000000002E-2</v>
      </c>
      <c r="N202" s="155">
        <f t="shared" si="10"/>
        <v>3.3000000000000002E-2</v>
      </c>
      <c r="O202" s="142">
        <f t="shared" si="11"/>
        <v>6470.0001299999994</v>
      </c>
      <c r="P202" s="144">
        <f t="shared" si="12"/>
        <v>6470.0001299999994</v>
      </c>
      <c r="Q202" s="135">
        <f t="shared" si="8"/>
        <v>189590.60986999999</v>
      </c>
    </row>
    <row r="203" spans="2:17" s="102" customFormat="1" ht="36">
      <c r="B203" s="138" t="s">
        <v>1053</v>
      </c>
      <c r="C203" s="139" t="s">
        <v>1054</v>
      </c>
      <c r="D203" s="136" t="s">
        <v>975</v>
      </c>
      <c r="E203" s="136" t="s">
        <v>979</v>
      </c>
      <c r="F203" s="152" t="s">
        <v>1032</v>
      </c>
      <c r="G203" s="140" t="s">
        <v>980</v>
      </c>
      <c r="H203" s="136" t="s">
        <v>362</v>
      </c>
      <c r="I203" s="136" t="s">
        <v>362</v>
      </c>
      <c r="J203" s="141" t="s">
        <v>73</v>
      </c>
      <c r="K203" s="142">
        <v>511128.33</v>
      </c>
      <c r="L203" s="153">
        <f t="shared" si="9"/>
        <v>0.26400000000000001</v>
      </c>
      <c r="M203" s="154">
        <v>3.3000000000000002E-2</v>
      </c>
      <c r="N203" s="155">
        <f t="shared" si="10"/>
        <v>3.3000000000000002E-2</v>
      </c>
      <c r="O203" s="142">
        <f t="shared" si="11"/>
        <v>16867.23489</v>
      </c>
      <c r="P203" s="144">
        <f t="shared" si="12"/>
        <v>16867.23489</v>
      </c>
      <c r="Q203" s="135">
        <f t="shared" si="8"/>
        <v>494261.09510999999</v>
      </c>
    </row>
    <row r="204" spans="2:17" s="102" customFormat="1" ht="36">
      <c r="B204" s="138" t="s">
        <v>1055</v>
      </c>
      <c r="C204" s="139" t="s">
        <v>1056</v>
      </c>
      <c r="D204" s="136" t="s">
        <v>975</v>
      </c>
      <c r="E204" s="136" t="s">
        <v>979</v>
      </c>
      <c r="F204" s="152" t="s">
        <v>1032</v>
      </c>
      <c r="G204" s="140" t="s">
        <v>980</v>
      </c>
      <c r="H204" s="136" t="s">
        <v>362</v>
      </c>
      <c r="I204" s="136" t="s">
        <v>362</v>
      </c>
      <c r="J204" s="141" t="s">
        <v>73</v>
      </c>
      <c r="K204" s="142">
        <v>547015.48</v>
      </c>
      <c r="L204" s="153">
        <f t="shared" si="9"/>
        <v>0.26400000000000001</v>
      </c>
      <c r="M204" s="154">
        <v>3.3000000000000002E-2</v>
      </c>
      <c r="N204" s="155">
        <f t="shared" si="10"/>
        <v>3.3000000000000002E-2</v>
      </c>
      <c r="O204" s="142">
        <f t="shared" si="11"/>
        <v>18051.510839999999</v>
      </c>
      <c r="P204" s="144">
        <f t="shared" si="12"/>
        <v>18051.510839999999</v>
      </c>
      <c r="Q204" s="135">
        <f t="shared" si="8"/>
        <v>528963.96915999998</v>
      </c>
    </row>
    <row r="205" spans="2:17" s="102" customFormat="1" ht="36">
      <c r="B205" s="138" t="s">
        <v>1057</v>
      </c>
      <c r="C205" s="139" t="s">
        <v>1058</v>
      </c>
      <c r="D205" s="136" t="s">
        <v>975</v>
      </c>
      <c r="E205" s="136" t="s">
        <v>979</v>
      </c>
      <c r="F205" s="152" t="s">
        <v>1059</v>
      </c>
      <c r="G205" s="140" t="s">
        <v>980</v>
      </c>
      <c r="H205" s="136" t="s">
        <v>362</v>
      </c>
      <c r="I205" s="136" t="s">
        <v>362</v>
      </c>
      <c r="J205" s="141" t="s">
        <v>73</v>
      </c>
      <c r="K205" s="142">
        <v>254870.07</v>
      </c>
      <c r="L205" s="153">
        <f t="shared" si="9"/>
        <v>0.23100000000000001</v>
      </c>
      <c r="M205" s="154">
        <v>3.3000000000000002E-2</v>
      </c>
      <c r="N205" s="155">
        <f t="shared" si="10"/>
        <v>3.3000000000000002E-2</v>
      </c>
      <c r="O205" s="142">
        <f t="shared" si="11"/>
        <v>8410.7123100000008</v>
      </c>
      <c r="P205" s="144">
        <f t="shared" si="12"/>
        <v>8410.7123100000008</v>
      </c>
      <c r="Q205" s="135">
        <f t="shared" si="8"/>
        <v>246459.35769</v>
      </c>
    </row>
    <row r="206" spans="2:17" s="102" customFormat="1" ht="34.5" customHeight="1">
      <c r="B206" s="138" t="s">
        <v>1060</v>
      </c>
      <c r="C206" s="139" t="s">
        <v>1061</v>
      </c>
      <c r="D206" s="136" t="s">
        <v>975</v>
      </c>
      <c r="E206" s="136" t="s">
        <v>979</v>
      </c>
      <c r="F206" s="152" t="s">
        <v>1059</v>
      </c>
      <c r="G206" s="140" t="s">
        <v>980</v>
      </c>
      <c r="H206" s="136" t="s">
        <v>362</v>
      </c>
      <c r="I206" s="136" t="s">
        <v>362</v>
      </c>
      <c r="J206" s="141" t="s">
        <v>73</v>
      </c>
      <c r="K206" s="142">
        <v>377324.11</v>
      </c>
      <c r="L206" s="153">
        <f t="shared" si="9"/>
        <v>0.23100000000000001</v>
      </c>
      <c r="M206" s="154">
        <v>3.3000000000000002E-2</v>
      </c>
      <c r="N206" s="155">
        <f t="shared" si="10"/>
        <v>3.3000000000000002E-2</v>
      </c>
      <c r="O206" s="142">
        <f t="shared" si="11"/>
        <v>12451.69563</v>
      </c>
      <c r="P206" s="144">
        <f t="shared" si="12"/>
        <v>12451.69563</v>
      </c>
      <c r="Q206" s="135">
        <f t="shared" si="8"/>
        <v>364872.41437000001</v>
      </c>
    </row>
    <row r="207" spans="2:17" s="102" customFormat="1">
      <c r="B207" s="138" t="s">
        <v>1062</v>
      </c>
      <c r="C207" s="139" t="s">
        <v>1063</v>
      </c>
      <c r="D207" s="136" t="s">
        <v>975</v>
      </c>
      <c r="E207" s="136" t="s">
        <v>979</v>
      </c>
      <c r="F207" s="152" t="s">
        <v>1059</v>
      </c>
      <c r="G207" s="140" t="s">
        <v>980</v>
      </c>
      <c r="H207" s="136" t="s">
        <v>362</v>
      </c>
      <c r="I207" s="136" t="s">
        <v>362</v>
      </c>
      <c r="J207" s="141" t="s">
        <v>73</v>
      </c>
      <c r="K207" s="142">
        <v>653337.56000000006</v>
      </c>
      <c r="L207" s="153">
        <f t="shared" si="9"/>
        <v>0.23100000000000001</v>
      </c>
      <c r="M207" s="154">
        <v>3.3000000000000002E-2</v>
      </c>
      <c r="N207" s="155">
        <f t="shared" si="10"/>
        <v>3.3000000000000002E-2</v>
      </c>
      <c r="O207" s="142">
        <f t="shared" si="11"/>
        <v>21560.139480000002</v>
      </c>
      <c r="P207" s="144">
        <f t="shared" si="12"/>
        <v>21560.139480000002</v>
      </c>
      <c r="Q207" s="135">
        <f t="shared" si="8"/>
        <v>631777.42052000004</v>
      </c>
    </row>
    <row r="208" spans="2:17" s="102" customFormat="1" ht="24">
      <c r="B208" s="138" t="s">
        <v>1064</v>
      </c>
      <c r="C208" s="139" t="s">
        <v>1065</v>
      </c>
      <c r="D208" s="136" t="s">
        <v>975</v>
      </c>
      <c r="E208" s="136" t="s">
        <v>979</v>
      </c>
      <c r="F208" s="152" t="s">
        <v>1059</v>
      </c>
      <c r="G208" s="140" t="s">
        <v>980</v>
      </c>
      <c r="H208" s="136" t="s">
        <v>362</v>
      </c>
      <c r="I208" s="136" t="s">
        <v>362</v>
      </c>
      <c r="J208" s="141" t="s">
        <v>73</v>
      </c>
      <c r="K208" s="142">
        <v>1239745.57</v>
      </c>
      <c r="L208" s="153">
        <f t="shared" si="9"/>
        <v>0.23100000000000001</v>
      </c>
      <c r="M208" s="154">
        <v>3.3000000000000002E-2</v>
      </c>
      <c r="N208" s="155">
        <f t="shared" si="10"/>
        <v>3.3000000000000002E-2</v>
      </c>
      <c r="O208" s="142">
        <f t="shared" si="11"/>
        <v>40911.603810000001</v>
      </c>
      <c r="P208" s="144">
        <f t="shared" si="12"/>
        <v>40911.603810000001</v>
      </c>
      <c r="Q208" s="135">
        <f t="shared" si="8"/>
        <v>1198833.9661900001</v>
      </c>
    </row>
    <row r="209" spans="2:17" s="102" customFormat="1" ht="24">
      <c r="B209" s="138" t="s">
        <v>1066</v>
      </c>
      <c r="C209" s="139" t="s">
        <v>1067</v>
      </c>
      <c r="D209" s="136" t="s">
        <v>975</v>
      </c>
      <c r="E209" s="136" t="s">
        <v>979</v>
      </c>
      <c r="F209" s="152" t="s">
        <v>1059</v>
      </c>
      <c r="G209" s="140" t="s">
        <v>980</v>
      </c>
      <c r="H209" s="136" t="s">
        <v>362</v>
      </c>
      <c r="I209" s="136" t="s">
        <v>362</v>
      </c>
      <c r="J209" s="141" t="s">
        <v>73</v>
      </c>
      <c r="K209" s="142">
        <v>1042889.67</v>
      </c>
      <c r="L209" s="153">
        <f t="shared" si="9"/>
        <v>0.23100000000000001</v>
      </c>
      <c r="M209" s="154">
        <v>3.3000000000000002E-2</v>
      </c>
      <c r="N209" s="155">
        <f t="shared" si="10"/>
        <v>3.3000000000000002E-2</v>
      </c>
      <c r="O209" s="142">
        <f t="shared" si="11"/>
        <v>34415.359110000005</v>
      </c>
      <c r="P209" s="144">
        <f t="shared" si="12"/>
        <v>34415.359110000005</v>
      </c>
      <c r="Q209" s="135">
        <f t="shared" si="8"/>
        <v>1008474.3108900001</v>
      </c>
    </row>
    <row r="210" spans="2:17" s="102" customFormat="1" ht="24">
      <c r="B210" s="138" t="s">
        <v>1068</v>
      </c>
      <c r="C210" s="139" t="s">
        <v>1069</v>
      </c>
      <c r="D210" s="136" t="s">
        <v>975</v>
      </c>
      <c r="E210" s="136" t="s">
        <v>979</v>
      </c>
      <c r="F210" s="152" t="s">
        <v>1059</v>
      </c>
      <c r="G210" s="140" t="s">
        <v>980</v>
      </c>
      <c r="H210" s="136" t="s">
        <v>362</v>
      </c>
      <c r="I210" s="136" t="s">
        <v>362</v>
      </c>
      <c r="J210" s="141" t="s">
        <v>73</v>
      </c>
      <c r="K210" s="142">
        <v>1499525.91</v>
      </c>
      <c r="L210" s="153">
        <f t="shared" si="9"/>
        <v>0.23100000000000001</v>
      </c>
      <c r="M210" s="154">
        <v>3.3000000000000002E-2</v>
      </c>
      <c r="N210" s="155">
        <f t="shared" si="10"/>
        <v>3.3000000000000002E-2</v>
      </c>
      <c r="O210" s="142">
        <f t="shared" si="11"/>
        <v>49484.355029999999</v>
      </c>
      <c r="P210" s="144">
        <f t="shared" si="12"/>
        <v>49484.355029999999</v>
      </c>
      <c r="Q210" s="135">
        <f t="shared" si="8"/>
        <v>1450041.5549699999</v>
      </c>
    </row>
    <row r="211" spans="2:17" s="102" customFormat="1" ht="36" customHeight="1">
      <c r="B211" s="138" t="s">
        <v>1070</v>
      </c>
      <c r="C211" s="139" t="s">
        <v>1061</v>
      </c>
      <c r="D211" s="136" t="s">
        <v>975</v>
      </c>
      <c r="E211" s="136" t="s">
        <v>979</v>
      </c>
      <c r="F211" s="152" t="s">
        <v>1059</v>
      </c>
      <c r="G211" s="140" t="s">
        <v>980</v>
      </c>
      <c r="H211" s="136" t="s">
        <v>362</v>
      </c>
      <c r="I211" s="136" t="s">
        <v>362</v>
      </c>
      <c r="J211" s="141" t="s">
        <v>73</v>
      </c>
      <c r="K211" s="142">
        <v>246629.78</v>
      </c>
      <c r="L211" s="153">
        <f t="shared" si="9"/>
        <v>0.23100000000000001</v>
      </c>
      <c r="M211" s="154">
        <v>3.3000000000000002E-2</v>
      </c>
      <c r="N211" s="155">
        <f t="shared" si="10"/>
        <v>3.3000000000000002E-2</v>
      </c>
      <c r="O211" s="142">
        <f t="shared" si="11"/>
        <v>8138.7827400000006</v>
      </c>
      <c r="P211" s="144">
        <f t="shared" si="12"/>
        <v>8138.7827400000006</v>
      </c>
      <c r="Q211" s="135">
        <f t="shared" si="8"/>
        <v>238490.99726</v>
      </c>
    </row>
    <row r="212" spans="2:17" s="102" customFormat="1" ht="24">
      <c r="B212" s="138" t="s">
        <v>1071</v>
      </c>
      <c r="C212" s="139" t="s">
        <v>1072</v>
      </c>
      <c r="D212" s="136" t="s">
        <v>975</v>
      </c>
      <c r="E212" s="136" t="s">
        <v>979</v>
      </c>
      <c r="F212" s="152" t="s">
        <v>1073</v>
      </c>
      <c r="G212" s="140" t="s">
        <v>980</v>
      </c>
      <c r="H212" s="136" t="s">
        <v>362</v>
      </c>
      <c r="I212" s="136" t="s">
        <v>362</v>
      </c>
      <c r="J212" s="141" t="s">
        <v>73</v>
      </c>
      <c r="K212" s="142">
        <v>920990.41</v>
      </c>
      <c r="L212" s="153">
        <f t="shared" si="9"/>
        <v>0.16500000000000001</v>
      </c>
      <c r="M212" s="154">
        <v>3.3000000000000002E-2</v>
      </c>
      <c r="N212" s="155">
        <f t="shared" si="10"/>
        <v>3.3000000000000002E-2</v>
      </c>
      <c r="O212" s="142">
        <f t="shared" si="11"/>
        <v>30392.683530000002</v>
      </c>
      <c r="P212" s="144">
        <f t="shared" si="12"/>
        <v>30392.683530000002</v>
      </c>
      <c r="Q212" s="135">
        <f t="shared" si="8"/>
        <v>890597.72646999999</v>
      </c>
    </row>
    <row r="213" spans="2:17" s="102" customFormat="1" ht="36">
      <c r="B213" s="138" t="s">
        <v>1074</v>
      </c>
      <c r="C213" s="139" t="s">
        <v>1075</v>
      </c>
      <c r="D213" s="136" t="s">
        <v>975</v>
      </c>
      <c r="E213" s="136" t="s">
        <v>979</v>
      </c>
      <c r="F213" s="152" t="s">
        <v>1073</v>
      </c>
      <c r="G213" s="140" t="s">
        <v>980</v>
      </c>
      <c r="H213" s="136" t="s">
        <v>362</v>
      </c>
      <c r="I213" s="136" t="s">
        <v>362</v>
      </c>
      <c r="J213" s="141" t="s">
        <v>73</v>
      </c>
      <c r="K213" s="142">
        <v>771875.63</v>
      </c>
      <c r="L213" s="153">
        <f t="shared" si="9"/>
        <v>0.16500000000000001</v>
      </c>
      <c r="M213" s="154">
        <v>3.3000000000000002E-2</v>
      </c>
      <c r="N213" s="155">
        <f t="shared" si="10"/>
        <v>3.3000000000000002E-2</v>
      </c>
      <c r="O213" s="142">
        <f t="shared" si="11"/>
        <v>25471.895790000002</v>
      </c>
      <c r="P213" s="144">
        <f t="shared" si="12"/>
        <v>25471.895790000002</v>
      </c>
      <c r="Q213" s="135">
        <f t="shared" si="8"/>
        <v>746403.73421000002</v>
      </c>
    </row>
    <row r="214" spans="2:17" s="102" customFormat="1" ht="36">
      <c r="B214" s="138" t="s">
        <v>1076</v>
      </c>
      <c r="C214" s="139" t="s">
        <v>1077</v>
      </c>
      <c r="D214" s="136" t="s">
        <v>975</v>
      </c>
      <c r="E214" s="136" t="s">
        <v>979</v>
      </c>
      <c r="F214" s="152" t="s">
        <v>1073</v>
      </c>
      <c r="G214" s="140" t="s">
        <v>980</v>
      </c>
      <c r="H214" s="136" t="s">
        <v>362</v>
      </c>
      <c r="I214" s="136" t="s">
        <v>362</v>
      </c>
      <c r="J214" s="141" t="s">
        <v>73</v>
      </c>
      <c r="K214" s="142">
        <v>259873.63</v>
      </c>
      <c r="L214" s="153">
        <f t="shared" si="9"/>
        <v>0.16500000000000001</v>
      </c>
      <c r="M214" s="154">
        <v>3.3000000000000002E-2</v>
      </c>
      <c r="N214" s="155">
        <f t="shared" si="10"/>
        <v>3.3000000000000002E-2</v>
      </c>
      <c r="O214" s="142">
        <f t="shared" si="11"/>
        <v>8575.8297899999998</v>
      </c>
      <c r="P214" s="144">
        <f t="shared" si="12"/>
        <v>8575.8297899999998</v>
      </c>
      <c r="Q214" s="135">
        <f t="shared" ref="Q214:Q242" si="13">+K214-P214</f>
        <v>251297.80021000002</v>
      </c>
    </row>
    <row r="215" spans="2:17" s="102" customFormat="1" ht="36">
      <c r="B215" s="138" t="s">
        <v>1078</v>
      </c>
      <c r="C215" s="139" t="s">
        <v>1079</v>
      </c>
      <c r="D215" s="136" t="s">
        <v>975</v>
      </c>
      <c r="E215" s="136" t="s">
        <v>979</v>
      </c>
      <c r="F215" s="152" t="s">
        <v>1073</v>
      </c>
      <c r="G215" s="140" t="s">
        <v>980</v>
      </c>
      <c r="H215" s="136" t="s">
        <v>362</v>
      </c>
      <c r="I215" s="136" t="s">
        <v>362</v>
      </c>
      <c r="J215" s="141" t="s">
        <v>73</v>
      </c>
      <c r="K215" s="142">
        <v>149807.75</v>
      </c>
      <c r="L215" s="153">
        <f t="shared" si="9"/>
        <v>0.16500000000000001</v>
      </c>
      <c r="M215" s="154">
        <v>3.3000000000000002E-2</v>
      </c>
      <c r="N215" s="155">
        <f t="shared" si="10"/>
        <v>3.3000000000000002E-2</v>
      </c>
      <c r="O215" s="142">
        <f t="shared" si="11"/>
        <v>4943.6557499999999</v>
      </c>
      <c r="P215" s="144">
        <f t="shared" si="12"/>
        <v>4943.6557499999999</v>
      </c>
      <c r="Q215" s="135">
        <f t="shared" si="13"/>
        <v>144864.09424999999</v>
      </c>
    </row>
    <row r="216" spans="2:17" s="102" customFormat="1" ht="24">
      <c r="B216" s="138" t="s">
        <v>1080</v>
      </c>
      <c r="C216" s="139" t="s">
        <v>1081</v>
      </c>
      <c r="D216" s="136" t="s">
        <v>975</v>
      </c>
      <c r="E216" s="136" t="s">
        <v>979</v>
      </c>
      <c r="F216" s="152" t="s">
        <v>1073</v>
      </c>
      <c r="G216" s="140" t="s">
        <v>980</v>
      </c>
      <c r="H216" s="136" t="s">
        <v>362</v>
      </c>
      <c r="I216" s="136" t="s">
        <v>362</v>
      </c>
      <c r="J216" s="141" t="s">
        <v>73</v>
      </c>
      <c r="K216" s="142">
        <v>298249</v>
      </c>
      <c r="L216" s="153">
        <f t="shared" si="9"/>
        <v>0.16500000000000001</v>
      </c>
      <c r="M216" s="154">
        <v>3.3000000000000002E-2</v>
      </c>
      <c r="N216" s="155">
        <f t="shared" si="10"/>
        <v>3.3000000000000002E-2</v>
      </c>
      <c r="O216" s="142">
        <f t="shared" si="11"/>
        <v>9842.2170000000006</v>
      </c>
      <c r="P216" s="144">
        <f t="shared" si="12"/>
        <v>9842.2170000000006</v>
      </c>
      <c r="Q216" s="135">
        <f t="shared" si="13"/>
        <v>288406.783</v>
      </c>
    </row>
    <row r="217" spans="2:17" s="102" customFormat="1" ht="24">
      <c r="B217" s="138" t="s">
        <v>1082</v>
      </c>
      <c r="C217" s="139" t="s">
        <v>1083</v>
      </c>
      <c r="D217" s="136" t="s">
        <v>975</v>
      </c>
      <c r="E217" s="136" t="s">
        <v>979</v>
      </c>
      <c r="F217" s="152" t="s">
        <v>1073</v>
      </c>
      <c r="G217" s="140" t="s">
        <v>980</v>
      </c>
      <c r="H217" s="136" t="s">
        <v>362</v>
      </c>
      <c r="I217" s="136" t="s">
        <v>362</v>
      </c>
      <c r="J217" s="141" t="s">
        <v>73</v>
      </c>
      <c r="K217" s="142">
        <v>935769.67</v>
      </c>
      <c r="L217" s="153">
        <f t="shared" si="9"/>
        <v>0.16500000000000001</v>
      </c>
      <c r="M217" s="154">
        <v>3.3000000000000002E-2</v>
      </c>
      <c r="N217" s="155">
        <f t="shared" si="10"/>
        <v>3.3000000000000002E-2</v>
      </c>
      <c r="O217" s="142">
        <f t="shared" si="11"/>
        <v>30880.399110000002</v>
      </c>
      <c r="P217" s="144">
        <f t="shared" si="12"/>
        <v>30880.399110000002</v>
      </c>
      <c r="Q217" s="135">
        <f t="shared" si="13"/>
        <v>904889.27089000004</v>
      </c>
    </row>
    <row r="218" spans="2:17" s="102" customFormat="1" ht="24">
      <c r="B218" s="138" t="s">
        <v>1084</v>
      </c>
      <c r="C218" s="139" t="s">
        <v>1085</v>
      </c>
      <c r="D218" s="136" t="s">
        <v>975</v>
      </c>
      <c r="E218" s="136" t="s">
        <v>979</v>
      </c>
      <c r="F218" s="152" t="s">
        <v>1073</v>
      </c>
      <c r="G218" s="140" t="s">
        <v>980</v>
      </c>
      <c r="H218" s="136" t="s">
        <v>362</v>
      </c>
      <c r="I218" s="136" t="s">
        <v>362</v>
      </c>
      <c r="J218" s="141" t="s">
        <v>73</v>
      </c>
      <c r="K218" s="142">
        <v>974311.07</v>
      </c>
      <c r="L218" s="153">
        <f t="shared" si="9"/>
        <v>0.16500000000000001</v>
      </c>
      <c r="M218" s="154">
        <v>3.3000000000000002E-2</v>
      </c>
      <c r="N218" s="155">
        <f t="shared" si="10"/>
        <v>3.3000000000000002E-2</v>
      </c>
      <c r="O218" s="142">
        <f t="shared" si="11"/>
        <v>32152.265309999999</v>
      </c>
      <c r="P218" s="144">
        <f t="shared" si="12"/>
        <v>32152.265309999999</v>
      </c>
      <c r="Q218" s="135">
        <f t="shared" si="13"/>
        <v>942158.8046899999</v>
      </c>
    </row>
    <row r="219" spans="2:17" s="102" customFormat="1" ht="24">
      <c r="B219" s="138" t="s">
        <v>1086</v>
      </c>
      <c r="C219" s="139" t="s">
        <v>1087</v>
      </c>
      <c r="D219" s="136" t="s">
        <v>975</v>
      </c>
      <c r="E219" s="136" t="s">
        <v>979</v>
      </c>
      <c r="F219" s="152" t="s">
        <v>1073</v>
      </c>
      <c r="G219" s="140" t="s">
        <v>980</v>
      </c>
      <c r="H219" s="136" t="s">
        <v>362</v>
      </c>
      <c r="I219" s="136" t="s">
        <v>362</v>
      </c>
      <c r="J219" s="141" t="s">
        <v>73</v>
      </c>
      <c r="K219" s="142">
        <v>977150.66</v>
      </c>
      <c r="L219" s="153">
        <f t="shared" si="9"/>
        <v>0.16500000000000001</v>
      </c>
      <c r="M219" s="154">
        <v>3.3000000000000002E-2</v>
      </c>
      <c r="N219" s="155">
        <f t="shared" si="10"/>
        <v>3.3000000000000002E-2</v>
      </c>
      <c r="O219" s="142">
        <f t="shared" si="11"/>
        <v>32245.971780000003</v>
      </c>
      <c r="P219" s="144">
        <f t="shared" si="12"/>
        <v>32245.971780000003</v>
      </c>
      <c r="Q219" s="135">
        <f t="shared" si="13"/>
        <v>944904.68822000001</v>
      </c>
    </row>
    <row r="220" spans="2:17" s="102" customFormat="1">
      <c r="B220" s="138" t="s">
        <v>1088</v>
      </c>
      <c r="C220" s="139" t="s">
        <v>1089</v>
      </c>
      <c r="D220" s="136" t="s">
        <v>975</v>
      </c>
      <c r="E220" s="136" t="s">
        <v>979</v>
      </c>
      <c r="F220" s="152" t="s">
        <v>1090</v>
      </c>
      <c r="G220" s="140" t="s">
        <v>980</v>
      </c>
      <c r="H220" s="136" t="s">
        <v>362</v>
      </c>
      <c r="I220" s="136" t="s">
        <v>362</v>
      </c>
      <c r="J220" s="141" t="s">
        <v>73</v>
      </c>
      <c r="K220" s="142">
        <v>3890030.91</v>
      </c>
      <c r="L220" s="153">
        <f t="shared" si="9"/>
        <v>0.13200000000000001</v>
      </c>
      <c r="M220" s="154">
        <v>3.3000000000000002E-2</v>
      </c>
      <c r="N220" s="155">
        <f t="shared" si="10"/>
        <v>3.3000000000000002E-2</v>
      </c>
      <c r="O220" s="142">
        <f t="shared" si="11"/>
        <v>128371.02003000001</v>
      </c>
      <c r="P220" s="144">
        <f t="shared" si="12"/>
        <v>128371.02003000001</v>
      </c>
      <c r="Q220" s="135">
        <f t="shared" si="13"/>
        <v>3761659.8899699999</v>
      </c>
    </row>
    <row r="221" spans="2:17" s="102" customFormat="1" ht="24">
      <c r="B221" s="138" t="s">
        <v>1091</v>
      </c>
      <c r="C221" s="139" t="s">
        <v>1092</v>
      </c>
      <c r="D221" s="136" t="s">
        <v>975</v>
      </c>
      <c r="E221" s="136" t="s">
        <v>979</v>
      </c>
      <c r="F221" s="152" t="s">
        <v>1090</v>
      </c>
      <c r="G221" s="140" t="s">
        <v>980</v>
      </c>
      <c r="H221" s="136" t="s">
        <v>362</v>
      </c>
      <c r="I221" s="136" t="s">
        <v>362</v>
      </c>
      <c r="J221" s="141" t="s">
        <v>73</v>
      </c>
      <c r="K221" s="142">
        <v>2163857.1</v>
      </c>
      <c r="L221" s="153">
        <f t="shared" si="9"/>
        <v>0.13200000000000001</v>
      </c>
      <c r="M221" s="154">
        <v>3.3000000000000002E-2</v>
      </c>
      <c r="N221" s="155">
        <f t="shared" si="10"/>
        <v>3.3000000000000002E-2</v>
      </c>
      <c r="O221" s="142">
        <f t="shared" si="11"/>
        <v>71407.284299999999</v>
      </c>
      <c r="P221" s="144">
        <f t="shared" si="12"/>
        <v>71407.284299999999</v>
      </c>
      <c r="Q221" s="135">
        <f t="shared" si="13"/>
        <v>2092449.8157000002</v>
      </c>
    </row>
    <row r="222" spans="2:17" s="102" customFormat="1" ht="36">
      <c r="B222" s="138" t="s">
        <v>1093</v>
      </c>
      <c r="C222" s="139" t="s">
        <v>1094</v>
      </c>
      <c r="D222" s="136" t="s">
        <v>975</v>
      </c>
      <c r="E222" s="136" t="s">
        <v>979</v>
      </c>
      <c r="F222" s="152" t="s">
        <v>1090</v>
      </c>
      <c r="G222" s="140" t="s">
        <v>980</v>
      </c>
      <c r="H222" s="136" t="s">
        <v>362</v>
      </c>
      <c r="I222" s="136" t="s">
        <v>362</v>
      </c>
      <c r="J222" s="141" t="s">
        <v>73</v>
      </c>
      <c r="K222" s="142">
        <v>389333.58</v>
      </c>
      <c r="L222" s="153">
        <f t="shared" si="9"/>
        <v>0.13200000000000001</v>
      </c>
      <c r="M222" s="154">
        <v>3.3000000000000002E-2</v>
      </c>
      <c r="N222" s="155">
        <f t="shared" si="10"/>
        <v>3.3000000000000002E-2</v>
      </c>
      <c r="O222" s="142">
        <f t="shared" si="11"/>
        <v>12848.008140000002</v>
      </c>
      <c r="P222" s="144">
        <f t="shared" si="12"/>
        <v>12848.008140000002</v>
      </c>
      <c r="Q222" s="135">
        <f t="shared" si="13"/>
        <v>376485.57186000003</v>
      </c>
    </row>
    <row r="223" spans="2:17" s="102" customFormat="1" ht="24">
      <c r="B223" s="138" t="s">
        <v>1095</v>
      </c>
      <c r="C223" s="139" t="s">
        <v>1096</v>
      </c>
      <c r="D223" s="136" t="s">
        <v>975</v>
      </c>
      <c r="E223" s="136" t="s">
        <v>979</v>
      </c>
      <c r="F223" s="137" t="s">
        <v>1090</v>
      </c>
      <c r="G223" s="140" t="s">
        <v>980</v>
      </c>
      <c r="H223" s="136" t="s">
        <v>362</v>
      </c>
      <c r="I223" s="136" t="s">
        <v>362</v>
      </c>
      <c r="J223" s="141" t="s">
        <v>73</v>
      </c>
      <c r="K223" s="142">
        <v>1259365.3999999999</v>
      </c>
      <c r="L223" s="153">
        <f t="shared" si="9"/>
        <v>0.13200000000000001</v>
      </c>
      <c r="M223" s="154">
        <v>3.3000000000000002E-2</v>
      </c>
      <c r="N223" s="155">
        <f t="shared" si="10"/>
        <v>3.3000000000000002E-2</v>
      </c>
      <c r="O223" s="142">
        <f t="shared" si="11"/>
        <v>41559.058199999999</v>
      </c>
      <c r="P223" s="144">
        <f t="shared" si="12"/>
        <v>41559.058199999999</v>
      </c>
      <c r="Q223" s="135">
        <f t="shared" si="13"/>
        <v>1217806.3417999998</v>
      </c>
    </row>
    <row r="224" spans="2:17" s="102" customFormat="1" ht="24">
      <c r="B224" s="138" t="s">
        <v>1097</v>
      </c>
      <c r="C224" s="139" t="s">
        <v>1098</v>
      </c>
      <c r="D224" s="136" t="s">
        <v>975</v>
      </c>
      <c r="E224" s="136" t="s">
        <v>979</v>
      </c>
      <c r="F224" s="137" t="s">
        <v>1090</v>
      </c>
      <c r="G224" s="140" t="s">
        <v>980</v>
      </c>
      <c r="H224" s="136" t="s">
        <v>362</v>
      </c>
      <c r="I224" s="136" t="s">
        <v>362</v>
      </c>
      <c r="J224" s="141" t="s">
        <v>73</v>
      </c>
      <c r="K224" s="142">
        <v>1173067.19</v>
      </c>
      <c r="L224" s="153">
        <f t="shared" si="9"/>
        <v>0.13200000000000001</v>
      </c>
      <c r="M224" s="154">
        <v>3.3000000000000002E-2</v>
      </c>
      <c r="N224" s="155">
        <f t="shared" si="10"/>
        <v>3.3000000000000002E-2</v>
      </c>
      <c r="O224" s="142">
        <f t="shared" si="11"/>
        <v>38711.217270000001</v>
      </c>
      <c r="P224" s="144">
        <f t="shared" si="12"/>
        <v>38711.217270000001</v>
      </c>
      <c r="Q224" s="135">
        <f t="shared" si="13"/>
        <v>1134355.97273</v>
      </c>
    </row>
    <row r="225" spans="2:17" s="102" customFormat="1" ht="36">
      <c r="B225" s="138" t="s">
        <v>1099</v>
      </c>
      <c r="C225" s="139" t="s">
        <v>1100</v>
      </c>
      <c r="D225" s="136" t="s">
        <v>975</v>
      </c>
      <c r="E225" s="136" t="s">
        <v>979</v>
      </c>
      <c r="F225" s="137">
        <v>42218</v>
      </c>
      <c r="G225" s="140" t="s">
        <v>980</v>
      </c>
      <c r="H225" s="136" t="s">
        <v>362</v>
      </c>
      <c r="I225" s="136" t="s">
        <v>362</v>
      </c>
      <c r="J225" s="141" t="s">
        <v>73</v>
      </c>
      <c r="K225" s="142">
        <v>1685558.12</v>
      </c>
      <c r="L225" s="153">
        <f>ROUND((2018-2015)*M225,4)</f>
        <v>9.9000000000000005E-2</v>
      </c>
      <c r="M225" s="154">
        <v>3.3000000000000002E-2</v>
      </c>
      <c r="N225" s="155">
        <f t="shared" si="10"/>
        <v>3.3000000000000002E-2</v>
      </c>
      <c r="O225" s="142">
        <f t="shared" si="11"/>
        <v>55623.417960000006</v>
      </c>
      <c r="P225" s="144">
        <f t="shared" si="12"/>
        <v>55623.417960000006</v>
      </c>
      <c r="Q225" s="135">
        <f t="shared" si="13"/>
        <v>1629934.7020400001</v>
      </c>
    </row>
    <row r="226" spans="2:17" s="102" customFormat="1" ht="48">
      <c r="B226" s="138" t="s">
        <v>1101</v>
      </c>
      <c r="C226" s="139" t="s">
        <v>1102</v>
      </c>
      <c r="D226" s="136" t="s">
        <v>975</v>
      </c>
      <c r="E226" s="136" t="s">
        <v>979</v>
      </c>
      <c r="F226" s="137">
        <v>42369</v>
      </c>
      <c r="G226" s="140" t="s">
        <v>980</v>
      </c>
      <c r="H226" s="136" t="s">
        <v>362</v>
      </c>
      <c r="I226" s="136" t="s">
        <v>362</v>
      </c>
      <c r="J226" s="141" t="s">
        <v>73</v>
      </c>
      <c r="K226" s="142">
        <v>40277.93</v>
      </c>
      <c r="L226" s="153">
        <f>ROUND((2018-2015)*M226,4)</f>
        <v>9.9000000000000005E-2</v>
      </c>
      <c r="M226" s="154">
        <v>3.3000000000000002E-2</v>
      </c>
      <c r="N226" s="155">
        <f t="shared" si="10"/>
        <v>3.3000000000000002E-2</v>
      </c>
      <c r="O226" s="142">
        <f t="shared" si="11"/>
        <v>1329.1716900000001</v>
      </c>
      <c r="P226" s="144">
        <f t="shared" si="12"/>
        <v>1329.1716900000001</v>
      </c>
      <c r="Q226" s="135">
        <f t="shared" si="13"/>
        <v>38948.758309999997</v>
      </c>
    </row>
    <row r="227" spans="2:17" s="102" customFormat="1" ht="24">
      <c r="B227" s="138" t="s">
        <v>1103</v>
      </c>
      <c r="C227" s="139" t="s">
        <v>1104</v>
      </c>
      <c r="D227" s="136" t="s">
        <v>975</v>
      </c>
      <c r="E227" s="136" t="s">
        <v>979</v>
      </c>
      <c r="F227" s="137" t="s">
        <v>1090</v>
      </c>
      <c r="G227" s="140" t="s">
        <v>980</v>
      </c>
      <c r="H227" s="136" t="s">
        <v>362</v>
      </c>
      <c r="I227" s="136" t="s">
        <v>362</v>
      </c>
      <c r="J227" s="141" t="s">
        <v>73</v>
      </c>
      <c r="K227" s="142">
        <v>28016040.359999999</v>
      </c>
      <c r="L227" s="153">
        <f t="shared" si="9"/>
        <v>0.13200000000000001</v>
      </c>
      <c r="M227" s="154">
        <v>3.3000000000000002E-2</v>
      </c>
      <c r="N227" s="155">
        <f t="shared" si="10"/>
        <v>3.3000000000000002E-2</v>
      </c>
      <c r="O227" s="142">
        <f t="shared" si="11"/>
        <v>924529.33188000007</v>
      </c>
      <c r="P227" s="144">
        <f t="shared" si="12"/>
        <v>924529.33188000007</v>
      </c>
      <c r="Q227" s="135">
        <f t="shared" si="13"/>
        <v>27091511.02812</v>
      </c>
    </row>
    <row r="228" spans="2:17" s="102" customFormat="1" ht="24">
      <c r="B228" s="138" t="s">
        <v>1105</v>
      </c>
      <c r="C228" s="139" t="s">
        <v>1106</v>
      </c>
      <c r="D228" s="136" t="s">
        <v>975</v>
      </c>
      <c r="E228" s="136" t="s">
        <v>979</v>
      </c>
      <c r="F228" s="137" t="s">
        <v>1090</v>
      </c>
      <c r="G228" s="140" t="s">
        <v>980</v>
      </c>
      <c r="H228" s="136" t="s">
        <v>362</v>
      </c>
      <c r="I228" s="136" t="s">
        <v>362</v>
      </c>
      <c r="J228" s="141" t="s">
        <v>73</v>
      </c>
      <c r="K228" s="142">
        <v>1872744</v>
      </c>
      <c r="L228" s="153">
        <f t="shared" si="9"/>
        <v>0.13200000000000001</v>
      </c>
      <c r="M228" s="154">
        <v>3.3000000000000002E-2</v>
      </c>
      <c r="N228" s="155">
        <f t="shared" si="10"/>
        <v>3.3000000000000002E-2</v>
      </c>
      <c r="O228" s="142">
        <f t="shared" si="11"/>
        <v>61800.552000000003</v>
      </c>
      <c r="P228" s="144">
        <f t="shared" si="12"/>
        <v>61800.552000000003</v>
      </c>
      <c r="Q228" s="135">
        <f t="shared" si="13"/>
        <v>1810943.4480000001</v>
      </c>
    </row>
    <row r="229" spans="2:17" s="102" customFormat="1" ht="24">
      <c r="B229" s="138" t="s">
        <v>1107</v>
      </c>
      <c r="C229" s="139" t="s">
        <v>1108</v>
      </c>
      <c r="D229" s="136" t="s">
        <v>975</v>
      </c>
      <c r="E229" s="136" t="s">
        <v>979</v>
      </c>
      <c r="F229" s="137" t="s">
        <v>1090</v>
      </c>
      <c r="G229" s="140" t="s">
        <v>980</v>
      </c>
      <c r="H229" s="136" t="s">
        <v>362</v>
      </c>
      <c r="I229" s="136" t="s">
        <v>362</v>
      </c>
      <c r="J229" s="141" t="s">
        <v>73</v>
      </c>
      <c r="K229" s="142">
        <v>68618937</v>
      </c>
      <c r="L229" s="153">
        <f t="shared" si="9"/>
        <v>0.13200000000000001</v>
      </c>
      <c r="M229" s="154">
        <v>3.3000000000000002E-2</v>
      </c>
      <c r="N229" s="155">
        <f t="shared" si="10"/>
        <v>3.3000000000000002E-2</v>
      </c>
      <c r="O229" s="142">
        <f t="shared" si="11"/>
        <v>2264424.9210000001</v>
      </c>
      <c r="P229" s="144">
        <f t="shared" si="12"/>
        <v>2264424.9210000001</v>
      </c>
      <c r="Q229" s="135">
        <f t="shared" si="13"/>
        <v>66354512.078999996</v>
      </c>
    </row>
    <row r="230" spans="2:17" s="102" customFormat="1" ht="36">
      <c r="B230" s="138" t="s">
        <v>1109</v>
      </c>
      <c r="C230" s="139" t="s">
        <v>1110</v>
      </c>
      <c r="D230" s="136" t="s">
        <v>975</v>
      </c>
      <c r="E230" s="136" t="s">
        <v>979</v>
      </c>
      <c r="F230" s="137">
        <v>42954</v>
      </c>
      <c r="G230" s="140" t="s">
        <v>980</v>
      </c>
      <c r="H230" s="136" t="s">
        <v>362</v>
      </c>
      <c r="I230" s="136" t="s">
        <v>362</v>
      </c>
      <c r="J230" s="141" t="s">
        <v>73</v>
      </c>
      <c r="K230" s="142">
        <v>850228.84</v>
      </c>
      <c r="L230" s="153">
        <f>ROUND((2018-2017)*M230,4)</f>
        <v>3.3000000000000002E-2</v>
      </c>
      <c r="M230" s="154">
        <v>3.3000000000000002E-2</v>
      </c>
      <c r="N230" s="155">
        <f t="shared" si="10"/>
        <v>3.3000000000000002E-2</v>
      </c>
      <c r="O230" s="142">
        <f t="shared" si="11"/>
        <v>28057.551719999999</v>
      </c>
      <c r="P230" s="144">
        <f t="shared" si="12"/>
        <v>28057.551719999999</v>
      </c>
      <c r="Q230" s="135">
        <f t="shared" si="13"/>
        <v>822171.28827999998</v>
      </c>
    </row>
    <row r="231" spans="2:17" s="102" customFormat="1" ht="36">
      <c r="B231" s="138" t="s">
        <v>1111</v>
      </c>
      <c r="C231" s="139" t="s">
        <v>1112</v>
      </c>
      <c r="D231" s="136" t="s">
        <v>975</v>
      </c>
      <c r="E231" s="136" t="s">
        <v>979</v>
      </c>
      <c r="F231" s="137">
        <v>43069</v>
      </c>
      <c r="G231" s="140" t="s">
        <v>980</v>
      </c>
      <c r="H231" s="136" t="s">
        <v>362</v>
      </c>
      <c r="I231" s="136" t="s">
        <v>362</v>
      </c>
      <c r="J231" s="141" t="s">
        <v>73</v>
      </c>
      <c r="K231" s="142">
        <v>39964780.789999999</v>
      </c>
      <c r="L231" s="153">
        <f>ROUND((2018-2017)*M231,4)</f>
        <v>3.3000000000000002E-2</v>
      </c>
      <c r="M231" s="154">
        <v>3.3000000000000002E-2</v>
      </c>
      <c r="N231" s="155">
        <f t="shared" si="10"/>
        <v>3.3000000000000002E-2</v>
      </c>
      <c r="O231" s="142">
        <f t="shared" si="11"/>
        <v>1318837.7660700001</v>
      </c>
      <c r="P231" s="144">
        <f t="shared" si="12"/>
        <v>1318837.7660700001</v>
      </c>
      <c r="Q231" s="135">
        <f t="shared" si="13"/>
        <v>38645943.023929998</v>
      </c>
    </row>
    <row r="232" spans="2:17" s="102" customFormat="1" ht="24">
      <c r="B232" s="138" t="s">
        <v>1113</v>
      </c>
      <c r="C232" s="139" t="s">
        <v>1114</v>
      </c>
      <c r="D232" s="136" t="s">
        <v>975</v>
      </c>
      <c r="E232" s="136" t="s">
        <v>979</v>
      </c>
      <c r="F232" s="137">
        <v>43098</v>
      </c>
      <c r="G232" s="140" t="s">
        <v>980</v>
      </c>
      <c r="H232" s="136" t="s">
        <v>362</v>
      </c>
      <c r="I232" s="136" t="s">
        <v>362</v>
      </c>
      <c r="J232" s="141" t="s">
        <v>73</v>
      </c>
      <c r="K232" s="142">
        <v>170947.33</v>
      </c>
      <c r="L232" s="153">
        <f>ROUND((2018-2017)*M232,4)</f>
        <v>3.3000000000000002E-2</v>
      </c>
      <c r="M232" s="154">
        <v>3.3000000000000002E-2</v>
      </c>
      <c r="N232" s="155">
        <f t="shared" ref="N232:N240" si="14">M232</f>
        <v>3.3000000000000002E-2</v>
      </c>
      <c r="O232" s="142">
        <f t="shared" ref="O232:O240" si="15">K232*M232</f>
        <v>5641.2618899999998</v>
      </c>
      <c r="P232" s="144">
        <f t="shared" ref="P232:P240" si="16">K232*N232</f>
        <v>5641.2618899999998</v>
      </c>
      <c r="Q232" s="135">
        <f t="shared" si="13"/>
        <v>165306.06810999999</v>
      </c>
    </row>
    <row r="233" spans="2:17" s="102" customFormat="1" ht="24">
      <c r="B233" s="138" t="s">
        <v>1115</v>
      </c>
      <c r="C233" s="139" t="s">
        <v>1116</v>
      </c>
      <c r="D233" s="136" t="s">
        <v>975</v>
      </c>
      <c r="E233" s="136" t="s">
        <v>682</v>
      </c>
      <c r="F233" s="137">
        <v>35592</v>
      </c>
      <c r="G233" s="140" t="s">
        <v>980</v>
      </c>
      <c r="H233" s="136" t="s">
        <v>362</v>
      </c>
      <c r="I233" s="136" t="s">
        <v>362</v>
      </c>
      <c r="J233" s="141" t="s">
        <v>73</v>
      </c>
      <c r="K233" s="142">
        <v>12092260</v>
      </c>
      <c r="L233" s="153">
        <f>ROUND((2018-1997)*M233,4)</f>
        <v>0.69299999999999995</v>
      </c>
      <c r="M233" s="154">
        <v>3.3000000000000002E-2</v>
      </c>
      <c r="N233" s="155">
        <f t="shared" si="14"/>
        <v>3.3000000000000002E-2</v>
      </c>
      <c r="O233" s="142">
        <f t="shared" si="15"/>
        <v>399044.58</v>
      </c>
      <c r="P233" s="144">
        <f t="shared" si="16"/>
        <v>399044.58</v>
      </c>
      <c r="Q233" s="135">
        <f t="shared" si="13"/>
        <v>11693215.42</v>
      </c>
    </row>
    <row r="234" spans="2:17" s="156" customFormat="1" ht="37.5" customHeight="1">
      <c r="B234" s="138" t="s">
        <v>1117</v>
      </c>
      <c r="C234" s="139" t="s">
        <v>1118</v>
      </c>
      <c r="D234" s="136" t="s">
        <v>975</v>
      </c>
      <c r="E234" s="136"/>
      <c r="F234" s="136"/>
      <c r="G234" s="140"/>
      <c r="H234" s="136" t="s">
        <v>362</v>
      </c>
      <c r="I234" s="136" t="s">
        <v>362</v>
      </c>
      <c r="J234" s="141"/>
      <c r="K234" s="142">
        <v>6729795</v>
      </c>
      <c r="L234" s="153">
        <f t="shared" ref="L234:L239" si="17">ROUND((2018-1997)*M234,4)</f>
        <v>0.69299999999999995</v>
      </c>
      <c r="M234" s="154">
        <v>3.3000000000000002E-2</v>
      </c>
      <c r="N234" s="155">
        <f t="shared" si="14"/>
        <v>3.3000000000000002E-2</v>
      </c>
      <c r="O234" s="142">
        <f t="shared" si="15"/>
        <v>222083.23500000002</v>
      </c>
      <c r="P234" s="144">
        <f t="shared" si="16"/>
        <v>222083.23500000002</v>
      </c>
      <c r="Q234" s="135">
        <f t="shared" si="13"/>
        <v>6507711.7649999997</v>
      </c>
    </row>
    <row r="235" spans="2:17" s="156" customFormat="1">
      <c r="B235" s="138" t="s">
        <v>1119</v>
      </c>
      <c r="C235" s="139" t="s">
        <v>1120</v>
      </c>
      <c r="D235" s="136" t="s">
        <v>975</v>
      </c>
      <c r="E235" s="136"/>
      <c r="F235" s="136"/>
      <c r="G235" s="140"/>
      <c r="H235" s="136" t="s">
        <v>362</v>
      </c>
      <c r="I235" s="136" t="s">
        <v>362</v>
      </c>
      <c r="J235" s="141"/>
      <c r="K235" s="142">
        <v>789750</v>
      </c>
      <c r="L235" s="153">
        <f t="shared" si="17"/>
        <v>0.69299999999999995</v>
      </c>
      <c r="M235" s="154">
        <v>3.3000000000000002E-2</v>
      </c>
      <c r="N235" s="155">
        <f t="shared" si="14"/>
        <v>3.3000000000000002E-2</v>
      </c>
      <c r="O235" s="142">
        <f t="shared" si="15"/>
        <v>26061.75</v>
      </c>
      <c r="P235" s="144">
        <f t="shared" si="16"/>
        <v>26061.75</v>
      </c>
      <c r="Q235" s="135">
        <f t="shared" si="13"/>
        <v>763688.25</v>
      </c>
    </row>
    <row r="236" spans="2:17" s="156" customFormat="1">
      <c r="B236" s="138" t="s">
        <v>1121</v>
      </c>
      <c r="C236" s="139" t="s">
        <v>1122</v>
      </c>
      <c r="D236" s="136" t="s">
        <v>975</v>
      </c>
      <c r="E236" s="136" t="s">
        <v>979</v>
      </c>
      <c r="F236" s="137">
        <v>42724</v>
      </c>
      <c r="G236" s="140" t="s">
        <v>980</v>
      </c>
      <c r="H236" s="136" t="s">
        <v>362</v>
      </c>
      <c r="I236" s="136" t="s">
        <v>362</v>
      </c>
      <c r="J236" s="141" t="s">
        <v>73</v>
      </c>
      <c r="K236" s="142">
        <v>2136620</v>
      </c>
      <c r="L236" s="153">
        <f t="shared" si="17"/>
        <v>0.69299999999999995</v>
      </c>
      <c r="M236" s="154">
        <v>3.3000000000000002E-2</v>
      </c>
      <c r="N236" s="155">
        <f t="shared" si="14"/>
        <v>3.3000000000000002E-2</v>
      </c>
      <c r="O236" s="142">
        <f t="shared" si="15"/>
        <v>70508.460000000006</v>
      </c>
      <c r="P236" s="144">
        <f t="shared" si="16"/>
        <v>70508.460000000006</v>
      </c>
      <c r="Q236" s="135">
        <f t="shared" si="13"/>
        <v>2066111.54</v>
      </c>
    </row>
    <row r="237" spans="2:17" s="156" customFormat="1">
      <c r="B237" s="138" t="s">
        <v>1123</v>
      </c>
      <c r="C237" s="139" t="s">
        <v>1124</v>
      </c>
      <c r="D237" s="136" t="s">
        <v>975</v>
      </c>
      <c r="E237" s="136"/>
      <c r="F237" s="136"/>
      <c r="G237" s="140"/>
      <c r="H237" s="136" t="s">
        <v>362</v>
      </c>
      <c r="I237" s="136" t="s">
        <v>362</v>
      </c>
      <c r="J237" s="141"/>
      <c r="K237" s="142">
        <v>3580</v>
      </c>
      <c r="L237" s="153">
        <f t="shared" si="17"/>
        <v>0.69299999999999995</v>
      </c>
      <c r="M237" s="154">
        <v>3.3000000000000002E-2</v>
      </c>
      <c r="N237" s="155">
        <f t="shared" si="14"/>
        <v>3.3000000000000002E-2</v>
      </c>
      <c r="O237" s="142">
        <f t="shared" si="15"/>
        <v>118.14</v>
      </c>
      <c r="P237" s="144">
        <f t="shared" si="16"/>
        <v>118.14</v>
      </c>
      <c r="Q237" s="135">
        <f t="shared" si="13"/>
        <v>3461.86</v>
      </c>
    </row>
    <row r="238" spans="2:17" s="156" customFormat="1">
      <c r="B238" s="138" t="s">
        <v>1125</v>
      </c>
      <c r="C238" s="139" t="s">
        <v>1126</v>
      </c>
      <c r="D238" s="136" t="s">
        <v>975</v>
      </c>
      <c r="E238" s="136"/>
      <c r="F238" s="136"/>
      <c r="G238" s="140"/>
      <c r="H238" s="136" t="s">
        <v>362</v>
      </c>
      <c r="I238" s="136" t="s">
        <v>362</v>
      </c>
      <c r="J238" s="141"/>
      <c r="K238" s="142">
        <v>2228475</v>
      </c>
      <c r="L238" s="153">
        <f t="shared" si="17"/>
        <v>0.69299999999999995</v>
      </c>
      <c r="M238" s="154">
        <v>3.3000000000000002E-2</v>
      </c>
      <c r="N238" s="155">
        <f t="shared" si="14"/>
        <v>3.3000000000000002E-2</v>
      </c>
      <c r="O238" s="142">
        <f t="shared" si="15"/>
        <v>73539.675000000003</v>
      </c>
      <c r="P238" s="144">
        <f t="shared" si="16"/>
        <v>73539.675000000003</v>
      </c>
      <c r="Q238" s="135">
        <f t="shared" si="13"/>
        <v>2154935.3250000002</v>
      </c>
    </row>
    <row r="239" spans="2:17" s="156" customFormat="1" ht="36">
      <c r="B239" s="138" t="s">
        <v>1127</v>
      </c>
      <c r="C239" s="139" t="s">
        <v>1128</v>
      </c>
      <c r="D239" s="136" t="s">
        <v>975</v>
      </c>
      <c r="E239" s="136" t="s">
        <v>979</v>
      </c>
      <c r="F239" s="137">
        <v>43355</v>
      </c>
      <c r="G239" s="140" t="s">
        <v>980</v>
      </c>
      <c r="H239" s="136" t="s">
        <v>362</v>
      </c>
      <c r="I239" s="136" t="s">
        <v>362</v>
      </c>
      <c r="J239" s="141" t="s">
        <v>73</v>
      </c>
      <c r="K239" s="142">
        <v>886275.81</v>
      </c>
      <c r="L239" s="153">
        <f t="shared" si="17"/>
        <v>0.69299999999999995</v>
      </c>
      <c r="M239" s="154">
        <v>3.3000000000000002E-2</v>
      </c>
      <c r="N239" s="155">
        <f t="shared" si="14"/>
        <v>3.3000000000000002E-2</v>
      </c>
      <c r="O239" s="142">
        <f t="shared" si="15"/>
        <v>29247.101730000002</v>
      </c>
      <c r="P239" s="144">
        <f t="shared" si="16"/>
        <v>29247.101730000002</v>
      </c>
      <c r="Q239" s="135">
        <f t="shared" si="13"/>
        <v>857028.70827000006</v>
      </c>
    </row>
    <row r="240" spans="2:17" s="156" customFormat="1" ht="54" customHeight="1">
      <c r="B240" s="138" t="s">
        <v>1129</v>
      </c>
      <c r="C240" s="139" t="s">
        <v>1130</v>
      </c>
      <c r="D240" s="136" t="s">
        <v>975</v>
      </c>
      <c r="E240" s="136" t="s">
        <v>979</v>
      </c>
      <c r="F240" s="137">
        <v>43458</v>
      </c>
      <c r="G240" s="140" t="s">
        <v>980</v>
      </c>
      <c r="H240" s="136" t="s">
        <v>362</v>
      </c>
      <c r="I240" s="136" t="s">
        <v>362</v>
      </c>
      <c r="J240" s="141" t="s">
        <v>73</v>
      </c>
      <c r="K240" s="142">
        <v>910228.63</v>
      </c>
      <c r="L240" s="153">
        <f>ROUND((2018-2018)*M240,4)</f>
        <v>0</v>
      </c>
      <c r="M240" s="154">
        <v>3.3000000000000002E-2</v>
      </c>
      <c r="N240" s="155">
        <f t="shared" si="14"/>
        <v>3.3000000000000002E-2</v>
      </c>
      <c r="O240" s="142">
        <f t="shared" si="15"/>
        <v>30037.54479</v>
      </c>
      <c r="P240" s="144">
        <f t="shared" si="16"/>
        <v>30037.54479</v>
      </c>
      <c r="Q240" s="135">
        <f t="shared" si="13"/>
        <v>880191.08521000005</v>
      </c>
    </row>
    <row r="241" spans="1:17" s="102" customFormat="1">
      <c r="B241" s="126"/>
      <c r="C241" s="127"/>
      <c r="D241" s="128"/>
      <c r="E241" s="128"/>
      <c r="F241" s="129"/>
      <c r="G241" s="130"/>
      <c r="H241" s="128"/>
      <c r="I241" s="128"/>
      <c r="J241" s="131"/>
      <c r="K241" s="132"/>
      <c r="L241" s="128"/>
      <c r="M241" s="128"/>
      <c r="N241" s="133"/>
      <c r="O241" s="132"/>
      <c r="P241" s="134">
        <f t="shared" ref="P241:P242" si="18">+O241</f>
        <v>0</v>
      </c>
      <c r="Q241" s="135">
        <f t="shared" si="13"/>
        <v>0</v>
      </c>
    </row>
    <row r="242" spans="1:17" s="102" customFormat="1">
      <c r="B242" s="126"/>
      <c r="C242" s="127"/>
      <c r="D242" s="128"/>
      <c r="E242" s="128"/>
      <c r="F242" s="129"/>
      <c r="G242" s="130"/>
      <c r="H242" s="128"/>
      <c r="I242" s="128"/>
      <c r="J242" s="131"/>
      <c r="K242" s="132"/>
      <c r="L242" s="128"/>
      <c r="M242" s="128"/>
      <c r="N242" s="133"/>
      <c r="O242" s="132"/>
      <c r="P242" s="134">
        <f t="shared" si="18"/>
        <v>0</v>
      </c>
      <c r="Q242" s="135">
        <f t="shared" si="13"/>
        <v>0</v>
      </c>
    </row>
    <row r="243" spans="1:17" s="102" customFormat="1">
      <c r="B243" s="157" t="s">
        <v>31</v>
      </c>
      <c r="C243" s="157"/>
      <c r="D243" s="158"/>
      <c r="E243" s="157"/>
      <c r="F243" s="158"/>
      <c r="G243" s="157"/>
      <c r="H243" s="157"/>
      <c r="I243" s="157"/>
      <c r="J243" s="157"/>
      <c r="K243" s="31">
        <f>SUM(K21+K166)</f>
        <v>449976423.23999995</v>
      </c>
      <c r="L243" s="31"/>
      <c r="M243" s="157"/>
      <c r="N243" s="157"/>
      <c r="O243" s="31">
        <f>O21+O166</f>
        <v>7651696.7610600004</v>
      </c>
      <c r="P243" s="31">
        <f>P21+P166</f>
        <v>7651696.7610600004</v>
      </c>
      <c r="Q243" s="31">
        <f>SUM(Q22:Q242)</f>
        <v>666542628.53787971</v>
      </c>
    </row>
    <row r="248" spans="1:17" s="160" customFormat="1">
      <c r="A248" s="159"/>
      <c r="B248" s="159"/>
      <c r="C248" s="159"/>
      <c r="E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</row>
    <row r="249" spans="1:17" s="161" customFormat="1" ht="36" customHeight="1">
      <c r="A249" s="190" t="s">
        <v>53</v>
      </c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</row>
    <row r="250" spans="1:17" s="161" customFormat="1" ht="12.75">
      <c r="A250" s="162"/>
      <c r="D250" s="163"/>
      <c r="F250" s="163"/>
    </row>
    <row r="251" spans="1:17" s="161" customFormat="1" ht="12.75">
      <c r="A251" s="162"/>
      <c r="D251" s="163"/>
      <c r="F251" s="163"/>
    </row>
    <row r="252" spans="1:17" s="161" customFormat="1" ht="12.75">
      <c r="A252" s="162"/>
      <c r="D252" s="163"/>
      <c r="F252" s="163"/>
    </row>
    <row r="253" spans="1:17" s="161" customFormat="1" ht="12.75">
      <c r="A253" s="162"/>
      <c r="D253" s="163"/>
      <c r="F253" s="163"/>
    </row>
    <row r="254" spans="1:17" s="161" customFormat="1" ht="12.75">
      <c r="A254" s="162"/>
      <c r="D254" s="163"/>
      <c r="F254" s="163"/>
    </row>
    <row r="255" spans="1:17" s="161" customFormat="1" ht="12.75">
      <c r="A255" s="162"/>
      <c r="D255" s="163"/>
      <c r="F255" s="163"/>
    </row>
    <row r="256" spans="1:17" s="161" customFormat="1" ht="12.75">
      <c r="A256" s="162"/>
      <c r="D256" s="163"/>
      <c r="F256" s="163"/>
    </row>
    <row r="257" spans="4:17" s="164" customFormat="1">
      <c r="L257" s="165"/>
      <c r="M257" s="166"/>
      <c r="N257" s="166"/>
      <c r="O257" s="166"/>
      <c r="P257" s="166"/>
      <c r="Q257" s="166"/>
    </row>
    <row r="258" spans="4:17" s="168" customFormat="1">
      <c r="D258" s="167"/>
      <c r="F258" s="167"/>
    </row>
    <row r="259" spans="4:17" s="168" customFormat="1">
      <c r="D259" s="167"/>
      <c r="F259" s="167"/>
    </row>
  </sheetData>
  <sheetProtection formatCells="0" formatColumns="0" formatRows="0" insertRows="0" deleteRows="0" selectLockedCells="1"/>
  <mergeCells count="18">
    <mergeCell ref="A249:Q249"/>
    <mergeCell ref="K18:K19"/>
    <mergeCell ref="L18:L19"/>
    <mergeCell ref="M18:M19"/>
    <mergeCell ref="N18:N19"/>
    <mergeCell ref="O18:O19"/>
    <mergeCell ref="P18:P19"/>
    <mergeCell ref="B17:Q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Q18:Q19"/>
  </mergeCells>
  <pageMargins left="0.70866141732283472" right="0.70866141732283472" top="0.43307086614173229" bottom="0.47244094488188981" header="0.31496062992125984" footer="0.19685039370078741"/>
  <pageSetup scale="35" orientation="landscape" r:id="rId1"/>
  <headerFooter>
    <oddFooter>&amp;R&amp;8&amp;P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6:T46"/>
  <sheetViews>
    <sheetView zoomScale="90" zoomScaleNormal="90" workbookViewId="0">
      <selection activeCell="B14" sqref="B14"/>
    </sheetView>
  </sheetViews>
  <sheetFormatPr baseColWidth="10" defaultRowHeight="14.25"/>
  <cols>
    <col min="1" max="1" width="3.28515625" style="20" customWidth="1"/>
    <col min="2" max="2" width="4.7109375" style="20" customWidth="1"/>
    <col min="3" max="3" width="14.140625" style="20" customWidth="1"/>
    <col min="4" max="5" width="14.28515625" style="20" customWidth="1"/>
    <col min="6" max="6" width="7.5703125" style="20" bestFit="1" customWidth="1"/>
    <col min="7" max="7" width="18.42578125" style="20" customWidth="1"/>
    <col min="8" max="8" width="10.28515625" style="20" customWidth="1"/>
    <col min="9" max="9" width="9.28515625" style="20" customWidth="1"/>
    <col min="10" max="10" width="13" style="20" customWidth="1"/>
    <col min="11" max="11" width="14.140625" style="20" customWidth="1"/>
    <col min="12" max="12" width="9.140625" style="20" customWidth="1"/>
    <col min="13" max="13" width="10.28515625" style="20" customWidth="1"/>
    <col min="14" max="14" width="15.28515625" style="20" customWidth="1"/>
    <col min="15" max="15" width="12.140625" style="20" customWidth="1"/>
    <col min="16" max="16" width="5.7109375" style="20" customWidth="1"/>
    <col min="17" max="17" width="6" style="20" customWidth="1"/>
    <col min="18" max="18" width="5.42578125" style="20" customWidth="1"/>
    <col min="19" max="19" width="15.140625" style="20" customWidth="1"/>
    <col min="20" max="20" width="23.140625" style="20" customWidth="1"/>
    <col min="21" max="16384" width="11.42578125" style="20"/>
  </cols>
  <sheetData>
    <row r="6" spans="2:20" s="6" customFormat="1">
      <c r="H6" s="7"/>
      <c r="I6" s="15"/>
    </row>
    <row r="7" spans="2:20" s="6" customFormat="1">
      <c r="H7" s="7"/>
      <c r="I7" s="15"/>
    </row>
    <row r="8" spans="2:20" s="6" customFormat="1">
      <c r="H8" s="7"/>
      <c r="I8" s="15"/>
    </row>
    <row r="9" spans="2:20" s="6" customFormat="1">
      <c r="H9" s="7"/>
      <c r="I9" s="15"/>
    </row>
    <row r="10" spans="2:20" s="6" customFormat="1" ht="15.75">
      <c r="B10" s="17" t="s">
        <v>0</v>
      </c>
      <c r="C10" s="20"/>
      <c r="D10" s="32"/>
      <c r="H10" s="7"/>
      <c r="I10" s="15"/>
    </row>
    <row r="11" spans="2:20" s="6" customFormat="1" ht="19.5" customHeight="1">
      <c r="B11" s="17" t="s">
        <v>65</v>
      </c>
      <c r="C11" s="20"/>
      <c r="D11" s="32"/>
      <c r="E11" s="8"/>
      <c r="H11" s="7"/>
      <c r="I11" s="15"/>
    </row>
    <row r="12" spans="2:20" s="6" customFormat="1" ht="15.75">
      <c r="B12" s="17"/>
      <c r="C12" s="20"/>
      <c r="D12" s="32"/>
      <c r="E12" s="8"/>
      <c r="H12" s="7"/>
      <c r="I12" s="15"/>
    </row>
    <row r="13" spans="2:20" s="6" customFormat="1" ht="15.75">
      <c r="B13" s="17" t="s">
        <v>32</v>
      </c>
      <c r="C13" s="17"/>
      <c r="E13" s="8"/>
      <c r="H13" s="7"/>
      <c r="I13" s="15"/>
    </row>
    <row r="14" spans="2:20" ht="51.75" customHeight="1" thickBot="1">
      <c r="B14" s="18"/>
      <c r="C14" s="18"/>
      <c r="D14" s="19"/>
      <c r="E14" s="18"/>
      <c r="F14" s="18"/>
      <c r="G14" s="18"/>
      <c r="H14" s="18"/>
      <c r="I14" s="1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0" s="32" customFormat="1" ht="15" customHeight="1" thickBot="1">
      <c r="B15" s="201" t="s">
        <v>33</v>
      </c>
      <c r="C15" s="199" t="s">
        <v>34</v>
      </c>
      <c r="D15" s="197" t="s">
        <v>56</v>
      </c>
      <c r="E15" s="199" t="s">
        <v>35</v>
      </c>
      <c r="F15" s="197" t="s">
        <v>36</v>
      </c>
      <c r="G15" s="199" t="s">
        <v>37</v>
      </c>
      <c r="H15" s="197" t="s">
        <v>38</v>
      </c>
      <c r="I15" s="199" t="s">
        <v>39</v>
      </c>
      <c r="J15" s="191" t="s">
        <v>40</v>
      </c>
      <c r="K15" s="193"/>
      <c r="L15" s="193"/>
      <c r="M15" s="192"/>
      <c r="N15" s="199" t="s">
        <v>41</v>
      </c>
      <c r="O15" s="191" t="s">
        <v>42</v>
      </c>
      <c r="P15" s="193"/>
      <c r="Q15" s="193"/>
      <c r="R15" s="192"/>
      <c r="S15" s="199" t="s">
        <v>41</v>
      </c>
      <c r="T15" s="199" t="s">
        <v>57</v>
      </c>
    </row>
    <row r="16" spans="2:20" s="32" customFormat="1" ht="100.5" customHeight="1" thickBot="1">
      <c r="B16" s="202"/>
      <c r="C16" s="200"/>
      <c r="D16" s="198"/>
      <c r="E16" s="200"/>
      <c r="F16" s="198"/>
      <c r="G16" s="200"/>
      <c r="H16" s="198"/>
      <c r="I16" s="200"/>
      <c r="J16" s="48" t="s">
        <v>43</v>
      </c>
      <c r="K16" s="48" t="s">
        <v>44</v>
      </c>
      <c r="L16" s="191" t="s">
        <v>45</v>
      </c>
      <c r="M16" s="192"/>
      <c r="N16" s="200"/>
      <c r="O16" s="48" t="s">
        <v>46</v>
      </c>
      <c r="P16" s="191" t="s">
        <v>47</v>
      </c>
      <c r="Q16" s="193"/>
      <c r="R16" s="192"/>
      <c r="S16" s="200"/>
      <c r="T16" s="200"/>
    </row>
    <row r="17" spans="2:20" s="32" customFormat="1" ht="35.25" customHeight="1">
      <c r="B17" s="46"/>
      <c r="C17" s="46"/>
      <c r="D17" s="46"/>
      <c r="E17" s="46"/>
      <c r="F17" s="46"/>
      <c r="G17" s="46"/>
      <c r="H17" s="46"/>
      <c r="I17" s="46"/>
      <c r="J17" s="46" t="s">
        <v>1</v>
      </c>
      <c r="K17" s="46" t="s">
        <v>2</v>
      </c>
      <c r="L17" s="46" t="s">
        <v>3</v>
      </c>
      <c r="M17" s="46" t="s">
        <v>4</v>
      </c>
      <c r="N17" s="47" t="s">
        <v>48</v>
      </c>
      <c r="O17" s="46" t="s">
        <v>6</v>
      </c>
      <c r="P17" s="46" t="s">
        <v>8</v>
      </c>
      <c r="Q17" s="46" t="s">
        <v>9</v>
      </c>
      <c r="R17" s="46" t="s">
        <v>7</v>
      </c>
      <c r="S17" s="47" t="s">
        <v>49</v>
      </c>
      <c r="T17" s="47" t="s">
        <v>50</v>
      </c>
    </row>
    <row r="18" spans="2:20" s="32" customFormat="1" ht="25.5" customHeight="1">
      <c r="B18" s="194" t="s">
        <v>51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6"/>
    </row>
    <row r="19" spans="2:20" s="32" customFormat="1" ht="24.95" customHeight="1">
      <c r="B19" s="37">
        <v>1</v>
      </c>
      <c r="C19" s="38"/>
      <c r="D19" s="38"/>
      <c r="E19" s="38"/>
      <c r="F19" s="38"/>
      <c r="G19" s="38"/>
      <c r="H19" s="38"/>
      <c r="I19" s="38"/>
      <c r="J19" s="39"/>
      <c r="K19" s="39"/>
      <c r="L19" s="39"/>
      <c r="M19" s="39"/>
      <c r="N19" s="40">
        <f>SUM(J19:M19)</f>
        <v>0</v>
      </c>
      <c r="O19" s="39"/>
      <c r="P19" s="39"/>
      <c r="Q19" s="39"/>
      <c r="R19" s="39"/>
      <c r="S19" s="41">
        <f>SUM(O19:R19)</f>
        <v>0</v>
      </c>
      <c r="T19" s="41">
        <f>N19-S19</f>
        <v>0</v>
      </c>
    </row>
    <row r="20" spans="2:20" s="32" customFormat="1" ht="24.95" customHeight="1">
      <c r="B20" s="37">
        <v>2</v>
      </c>
      <c r="C20" s="38"/>
      <c r="D20" s="38"/>
      <c r="E20" s="38"/>
      <c r="F20" s="38"/>
      <c r="G20" s="38"/>
      <c r="H20" s="38"/>
      <c r="I20" s="38"/>
      <c r="J20" s="39"/>
      <c r="K20" s="39"/>
      <c r="L20" s="39"/>
      <c r="M20" s="39"/>
      <c r="N20" s="40">
        <f t="shared" ref="N20:N28" si="0">SUM(J20:M20)</f>
        <v>0</v>
      </c>
      <c r="O20" s="39"/>
      <c r="P20" s="39"/>
      <c r="Q20" s="39"/>
      <c r="R20" s="39"/>
      <c r="S20" s="41">
        <f t="shared" ref="S20:S28" si="1">SUM(O20:R20)</f>
        <v>0</v>
      </c>
      <c r="T20" s="41">
        <f t="shared" ref="T20:T28" si="2">N20-S20</f>
        <v>0</v>
      </c>
    </row>
    <row r="21" spans="2:20" s="32" customFormat="1" ht="24.95" customHeight="1">
      <c r="B21" s="37">
        <v>3</v>
      </c>
      <c r="C21" s="38"/>
      <c r="D21" s="38"/>
      <c r="E21" s="38"/>
      <c r="F21" s="38"/>
      <c r="G21" s="38"/>
      <c r="H21" s="38"/>
      <c r="I21" s="38"/>
      <c r="J21" s="39"/>
      <c r="K21" s="39"/>
      <c r="L21" s="39"/>
      <c r="M21" s="39"/>
      <c r="N21" s="40">
        <f t="shared" si="0"/>
        <v>0</v>
      </c>
      <c r="O21" s="39"/>
      <c r="P21" s="39"/>
      <c r="Q21" s="39"/>
      <c r="R21" s="39"/>
      <c r="S21" s="41">
        <f t="shared" si="1"/>
        <v>0</v>
      </c>
      <c r="T21" s="41">
        <f t="shared" si="2"/>
        <v>0</v>
      </c>
    </row>
    <row r="22" spans="2:20" s="32" customFormat="1" ht="24.95" customHeight="1">
      <c r="B22" s="37">
        <v>4</v>
      </c>
      <c r="C22" s="38"/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40">
        <f t="shared" si="0"/>
        <v>0</v>
      </c>
      <c r="O22" s="39"/>
      <c r="P22" s="39"/>
      <c r="Q22" s="39"/>
      <c r="R22" s="39"/>
      <c r="S22" s="41">
        <f t="shared" si="1"/>
        <v>0</v>
      </c>
      <c r="T22" s="41">
        <f t="shared" si="2"/>
        <v>0</v>
      </c>
    </row>
    <row r="23" spans="2:20" s="32" customFormat="1" ht="24.95" customHeight="1">
      <c r="B23" s="37">
        <v>5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40">
        <f t="shared" si="0"/>
        <v>0</v>
      </c>
      <c r="O23" s="39"/>
      <c r="P23" s="39"/>
      <c r="Q23" s="39"/>
      <c r="R23" s="39"/>
      <c r="S23" s="41">
        <f t="shared" si="1"/>
        <v>0</v>
      </c>
      <c r="T23" s="41">
        <f t="shared" si="2"/>
        <v>0</v>
      </c>
    </row>
    <row r="24" spans="2:20" s="32" customFormat="1" ht="24.95" customHeight="1">
      <c r="B24" s="37">
        <v>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40">
        <f t="shared" si="0"/>
        <v>0</v>
      </c>
      <c r="O24" s="39"/>
      <c r="P24" s="39"/>
      <c r="Q24" s="39"/>
      <c r="R24" s="39"/>
      <c r="S24" s="41">
        <f t="shared" si="1"/>
        <v>0</v>
      </c>
      <c r="T24" s="41">
        <f t="shared" si="2"/>
        <v>0</v>
      </c>
    </row>
    <row r="25" spans="2:20" s="32" customFormat="1" ht="24.95" customHeight="1">
      <c r="B25" s="37">
        <v>7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40">
        <f t="shared" si="0"/>
        <v>0</v>
      </c>
      <c r="O25" s="39"/>
      <c r="P25" s="39"/>
      <c r="Q25" s="39"/>
      <c r="R25" s="39"/>
      <c r="S25" s="41">
        <f t="shared" si="1"/>
        <v>0</v>
      </c>
      <c r="T25" s="41">
        <f t="shared" si="2"/>
        <v>0</v>
      </c>
    </row>
    <row r="26" spans="2:20" s="32" customFormat="1" ht="24.95" customHeight="1">
      <c r="B26" s="37">
        <v>8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40">
        <f t="shared" si="0"/>
        <v>0</v>
      </c>
      <c r="O26" s="39"/>
      <c r="P26" s="39"/>
      <c r="Q26" s="39"/>
      <c r="R26" s="39"/>
      <c r="S26" s="41">
        <f t="shared" si="1"/>
        <v>0</v>
      </c>
      <c r="T26" s="41">
        <f t="shared" si="2"/>
        <v>0</v>
      </c>
    </row>
    <row r="27" spans="2:20" s="32" customFormat="1" ht="24.95" customHeight="1">
      <c r="B27" s="37">
        <v>9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40">
        <f t="shared" si="0"/>
        <v>0</v>
      </c>
      <c r="O27" s="39"/>
      <c r="P27" s="39"/>
      <c r="Q27" s="39"/>
      <c r="R27" s="39"/>
      <c r="S27" s="41">
        <f t="shared" si="1"/>
        <v>0</v>
      </c>
      <c r="T27" s="41">
        <f t="shared" si="2"/>
        <v>0</v>
      </c>
    </row>
    <row r="28" spans="2:20" s="32" customFormat="1" ht="24.95" customHeight="1">
      <c r="B28" s="37">
        <v>10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40">
        <f t="shared" si="0"/>
        <v>0</v>
      </c>
      <c r="O28" s="39"/>
      <c r="P28" s="39"/>
      <c r="Q28" s="39"/>
      <c r="R28" s="39"/>
      <c r="S28" s="41">
        <f t="shared" si="1"/>
        <v>0</v>
      </c>
      <c r="T28" s="41">
        <f t="shared" si="2"/>
        <v>0</v>
      </c>
    </row>
    <row r="29" spans="2:20" s="32" customFormat="1" ht="24.95" customHeight="1">
      <c r="C29" s="42" t="s">
        <v>52</v>
      </c>
      <c r="D29" s="42"/>
      <c r="E29" s="42"/>
      <c r="F29" s="42"/>
      <c r="G29" s="42"/>
      <c r="H29" s="42"/>
      <c r="I29" s="42"/>
      <c r="J29" s="43">
        <f>SUM(J19:J28)</f>
        <v>0</v>
      </c>
      <c r="K29" s="43">
        <f t="shared" ref="K29:R29" si="3">SUM(K19:K28)</f>
        <v>0</v>
      </c>
      <c r="L29" s="43">
        <f t="shared" si="3"/>
        <v>0</v>
      </c>
      <c r="M29" s="43">
        <f t="shared" si="3"/>
        <v>0</v>
      </c>
      <c r="N29" s="43">
        <f t="shared" si="3"/>
        <v>0</v>
      </c>
      <c r="O29" s="43">
        <f t="shared" si="3"/>
        <v>0</v>
      </c>
      <c r="P29" s="43">
        <f t="shared" si="3"/>
        <v>0</v>
      </c>
      <c r="Q29" s="43">
        <f t="shared" si="3"/>
        <v>0</v>
      </c>
      <c r="R29" s="43">
        <f t="shared" si="3"/>
        <v>0</v>
      </c>
      <c r="S29" s="43">
        <f t="shared" ref="S29" si="4">SUM(S19:S28)</f>
        <v>0</v>
      </c>
      <c r="T29" s="43">
        <f t="shared" ref="T29" si="5">SUM(T19:T28)</f>
        <v>0</v>
      </c>
    </row>
    <row r="30" spans="2:2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2:20" s="6" customForma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20" s="9" customFormat="1" ht="36" customHeight="1">
      <c r="B32" s="171" t="s">
        <v>53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</row>
    <row r="33" spans="2:18" s="9" customFormat="1" ht="12.75">
      <c r="B33" s="10"/>
    </row>
    <row r="34" spans="2:18" s="9" customFormat="1" ht="12.75">
      <c r="B34" s="10"/>
    </row>
    <row r="35" spans="2:18" s="9" customFormat="1" ht="12.75">
      <c r="B35" s="10"/>
    </row>
    <row r="36" spans="2:18" s="9" customFormat="1" ht="12.75">
      <c r="B36" s="10"/>
    </row>
    <row r="37" spans="2:18" s="9" customFormat="1" ht="12.75">
      <c r="B37" s="10"/>
    </row>
    <row r="38" spans="2:18" s="9" customFormat="1" ht="12.75">
      <c r="B38" s="10"/>
    </row>
    <row r="39" spans="2:18" s="9" customFormat="1" ht="12.75">
      <c r="B39" s="10"/>
    </row>
    <row r="40" spans="2:18" s="6" customFormat="1">
      <c r="H40" s="7"/>
      <c r="I40" s="7"/>
      <c r="J40" s="8"/>
      <c r="K40" s="8"/>
      <c r="L40" s="8"/>
      <c r="M40" s="8"/>
      <c r="N40" s="8"/>
      <c r="O40" s="8"/>
      <c r="P40" s="8"/>
    </row>
    <row r="41" spans="2:18" s="6" customFormat="1">
      <c r="H41" s="7"/>
      <c r="I41" s="7"/>
      <c r="J41" s="8"/>
      <c r="K41" s="8"/>
      <c r="L41" s="8"/>
      <c r="M41" s="8"/>
      <c r="N41" s="8"/>
      <c r="O41" s="8"/>
      <c r="P41" s="8"/>
    </row>
    <row r="42" spans="2:18" s="6" customFormat="1">
      <c r="H42" s="7"/>
      <c r="I42" s="7"/>
      <c r="J42" s="8"/>
      <c r="K42" s="8"/>
      <c r="L42" s="8"/>
      <c r="M42" s="8"/>
      <c r="N42" s="8"/>
      <c r="O42" s="8"/>
      <c r="P42" s="8"/>
    </row>
    <row r="43" spans="2:18" s="6" customFormat="1">
      <c r="H43" s="7"/>
      <c r="I43" s="7"/>
      <c r="J43" s="8"/>
      <c r="K43" s="8"/>
      <c r="L43" s="8"/>
      <c r="M43" s="8"/>
      <c r="N43" s="8"/>
      <c r="O43" s="8"/>
      <c r="P43" s="8"/>
    </row>
    <row r="44" spans="2:18" s="6" customFormat="1">
      <c r="H44" s="7"/>
      <c r="I44" s="7"/>
      <c r="J44" s="8"/>
      <c r="K44" s="8"/>
      <c r="L44" s="8"/>
      <c r="M44" s="8"/>
      <c r="N44" s="8"/>
      <c r="O44" s="8"/>
      <c r="P44" s="8"/>
    </row>
    <row r="45" spans="2:18" s="6" customFormat="1">
      <c r="H45" s="7"/>
      <c r="I45" s="7"/>
      <c r="J45" s="8"/>
      <c r="K45" s="8"/>
      <c r="L45" s="8"/>
      <c r="M45" s="8"/>
      <c r="N45" s="8"/>
      <c r="O45" s="8"/>
      <c r="P45" s="8"/>
    </row>
    <row r="46" spans="2:18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</sheetData>
  <sheetProtection formatCells="0" formatColumns="0" formatRows="0" insertColumns="0" insertRows="0" deleteColumns="0" deleteRows="0" selectLockedCells="1"/>
  <mergeCells count="17">
    <mergeCell ref="T15:T16"/>
    <mergeCell ref="L16:M16"/>
    <mergeCell ref="P16:R16"/>
    <mergeCell ref="B18:T18"/>
    <mergeCell ref="B32:T32"/>
    <mergeCell ref="H15:H16"/>
    <mergeCell ref="I15:I16"/>
    <mergeCell ref="J15:M15"/>
    <mergeCell ref="N15:N16"/>
    <mergeCell ref="O15:R15"/>
    <mergeCell ref="S15:S16"/>
    <mergeCell ref="B15:B16"/>
    <mergeCell ref="C15:C16"/>
    <mergeCell ref="D15:D16"/>
    <mergeCell ref="E15:E16"/>
    <mergeCell ref="F15:F16"/>
    <mergeCell ref="G15:G16"/>
  </mergeCells>
  <dataValidations count="3">
    <dataValidation type="list" allowBlank="1" showInputMessage="1" showErrorMessage="1" sqref="B12">
      <formula1>#REF!</formula1>
    </dataValidation>
    <dataValidation type="list" allowBlank="1" showInputMessage="1" showErrorMessage="1" sqref="D11">
      <formula1>#REF!</formula1>
    </dataValidation>
    <dataValidation type="list" allowBlank="1" showInputMessage="1" showErrorMessage="1" sqref="D10">
      <formula1>#REF!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datos</vt:lpstr>
      <vt:lpstr>Entidades Fiscalizadas</vt:lpstr>
      <vt:lpstr>ANEXO 1</vt:lpstr>
      <vt:lpstr>ANEXO 2</vt:lpstr>
      <vt:lpstr>ANEXO 3</vt:lpstr>
      <vt:lpstr>'ANEXO 1'!Área_de_impresión</vt:lpstr>
      <vt:lpstr>'ANEXO 2'!Área_de_impresión</vt:lpstr>
      <vt:lpstr>'Entidades Fiscalizadas'!DatosExternos_1</vt:lpstr>
      <vt:lpstr>'ANEXO 2'!Títulos_a_imprimir</vt:lpstr>
    </vt:vector>
  </TitlesOfParts>
  <Company>ORGANO DE FISCALIZACION SUPERIOR DE PUEBLA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Servmod5</dc:creator>
  <cp:lastModifiedBy>Conta</cp:lastModifiedBy>
  <cp:lastPrinted>2019-04-25T20:10:22Z</cp:lastPrinted>
  <dcterms:created xsi:type="dcterms:W3CDTF">2006-04-05T14:59:27Z</dcterms:created>
  <dcterms:modified xsi:type="dcterms:W3CDTF">2019-04-26T00:31:20Z</dcterms:modified>
</cp:coreProperties>
</file>